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0650" activeTab="0"/>
  </bookViews>
  <sheets>
    <sheet name="Полный" sheetId="1" r:id="rId1"/>
    <sheet name="2,3,4" sheetId="2" r:id="rId2"/>
    <sheet name="5" sheetId="3" r:id="rId3"/>
  </sheets>
  <definedNames/>
  <calcPr fullCalcOnLoad="1" refMode="R1C1"/>
</workbook>
</file>

<file path=xl/sharedStrings.xml><?xml version="1.0" encoding="utf-8"?>
<sst xmlns="http://schemas.openxmlformats.org/spreadsheetml/2006/main" count="424" uniqueCount="236">
  <si>
    <t>РЕЕСТР ТРЕБОВАНИЙ КРЕДИТОРОВ</t>
  </si>
  <si>
    <t>Сведения о кредиторах</t>
  </si>
  <si>
    <t>№  п.п.</t>
  </si>
  <si>
    <t>Почтовый адрес, номера телефонов, адрес электронной почты</t>
  </si>
  <si>
    <t>Банковские реквизиты</t>
  </si>
  <si>
    <t>Общая сумма требований кредитора из всех разделов Реестра, руб.</t>
  </si>
  <si>
    <t xml:space="preserve">Отметка о внесении изменений (подпись управля-
ющего)
</t>
  </si>
  <si>
    <t xml:space="preserve">Основание возникновения требования (подтверж-
дающие документы)
</t>
  </si>
  <si>
    <t>ИТОГО:</t>
  </si>
  <si>
    <t>РАЗДЕЛ №1</t>
  </si>
  <si>
    <t>Задолженность отсутствует</t>
  </si>
  <si>
    <t>РАЗДЕЛ №2</t>
  </si>
  <si>
    <t>Вторая очередь "Задолженность по заработной плате и выплате выходных пособий, а также по платежам, связанным с начислением и выплатой заработной платы.</t>
  </si>
  <si>
    <t>№ по реестру</t>
  </si>
  <si>
    <t>Сумма признанных требований (белорусские рубли/ иностранная валюта)</t>
  </si>
  <si>
    <t>Дата внесения требования</t>
  </si>
  <si>
    <t>Сумма погашенных требований</t>
  </si>
  <si>
    <t>Дата погашения требований</t>
  </si>
  <si>
    <t>Процент погашенных требований к сумме требований кредиторов соответствую-щей очереди</t>
  </si>
  <si>
    <t>РАЗДЕЛ №3</t>
  </si>
  <si>
    <t>Третья очередь "Требования по обязательным платежам"</t>
  </si>
  <si>
    <t>РАЗДЕЛ №4</t>
  </si>
  <si>
    <t>Четвертая очередь "Требования по обязательствам, обеспеченным залогом"</t>
  </si>
  <si>
    <t>РАЗДЕЛ №5</t>
  </si>
  <si>
    <t>Пятая очередь "Требования по гражданско-правовым договорам"</t>
  </si>
  <si>
    <t>Пятая очередь "Требования о возмещении убытков, процентов, неустойки, пеней, штрафов, возникших до открытия конкурсного производства"</t>
  </si>
  <si>
    <t>Пятая очередь "Требования кредиторов, предъявленные по истечении срока, установленного для предъявления требований кредиторов"</t>
  </si>
  <si>
    <t>Пятая очередь "Требования кредиторов о возмещении убытков, процентов, неустойки, пеней, штрафов, возникших до открытия конкурсного производства, предъявленные по истечении срока, установленного для предъявления требований кредиторов"</t>
  </si>
  <si>
    <t>Задолженность отсуствует</t>
  </si>
  <si>
    <t>№     п/п</t>
  </si>
  <si>
    <t>Данные документа, удостоверяющего личность кредитора – физического лица;
УНП кредитора – юридического лица и индивидуального предпринимателя</t>
  </si>
  <si>
    <t>Фамилия, собственное имя, отчество кредитора – физического лица;
наименование кредитора – юридического лица</t>
  </si>
  <si>
    <t xml:space="preserve">Отметка о внесении изменений (подпись управляющего)
</t>
  </si>
  <si>
    <t>Процентное отношение суммы требо-ваний кредито-ра из всех раз-делов Реестра к общей сумме требований по Реестру</t>
  </si>
  <si>
    <t>Процент погашенных требований к сумме требований кредиторов соответствующей очереди</t>
  </si>
  <si>
    <t>РАЗДЕЛ №6</t>
  </si>
  <si>
    <t>Дело №3-2Б/2017</t>
  </si>
  <si>
    <t>Дата возбуждения производства по делу:  12.01.2018</t>
  </si>
  <si>
    <t>Брестская таможня</t>
  </si>
  <si>
    <t>ОАО "АСБ Беларусбанк"</t>
  </si>
  <si>
    <t xml:space="preserve">Внеочередные требования физических лиц,  являющихся кредиторами по  заключенным с ними договорам банковского вклада (депозита) и (или) текущего (расчетного) банковского счета, требования  физических лиц - владельцев облигаций,  выпущенных банком, а также требования организации, осуществляющей гарантированное   возмещение  банковских  вкладов   (депозитов) физических лиц </t>
  </si>
  <si>
    <t>Основание возникновения требования (подтверж-
дающие документы)</t>
  </si>
  <si>
    <t>Отметка о внесении изменений (подпись управляющего)</t>
  </si>
  <si>
    <t>в экономическом суде Брестской области</t>
  </si>
  <si>
    <t>Директор</t>
  </si>
  <si>
    <t>О.А.Дребезова</t>
  </si>
  <si>
    <t>Представительство Белгосстраха по Ляховичскому району</t>
  </si>
  <si>
    <t>25.05.2018; 08.06.2018</t>
  </si>
  <si>
    <t>внесены дополнительные требования 08.06.2018</t>
  </si>
  <si>
    <t>ООО «МВА Трейдинг»</t>
  </si>
  <si>
    <t>ООО «МВА недвижимость»</t>
  </si>
  <si>
    <t>НАО «ЭТАЛОН ВЕСПРОМ»</t>
  </si>
  <si>
    <t>873 427,50 росс.руб.</t>
  </si>
  <si>
    <t>225372 г.Ляховичи, ул.Трудовая 13</t>
  </si>
  <si>
    <t>454006, Российская Федерация, г. Челябинск, ул. Российская, 1; тел. +7 996 229 66 47; e-mail: usb-group@mail.ru</t>
  </si>
  <si>
    <t>Договор поставки №ЭВ 026-2014 от 03.11.2014</t>
  </si>
  <si>
    <t>220073, г. Минск, ул. Ольшевского, 22, пом. 42, каб. 39; e-mail: info@mwa.by</t>
  </si>
  <si>
    <t>220073, г. Минск, ул. Ольшевского, 22, пом. 24, каб. 38; тел.: 2504378, факс: 2505497; e-mail: info@mwa.by</t>
  </si>
  <si>
    <t>225320, г. Барановичи, ул. Пролетарская, 175; тел./факс: (0163) 41 40 03; bares@brestenergo.by</t>
  </si>
  <si>
    <t>Постановления о наложении административных взысканий от 23.11.2016 по делу №16052246-16052252, от 23.05.2017 г. по делу №17050358-17050359</t>
  </si>
  <si>
    <t>225372, г.Ляховичи, пл. Ленина, 1; тел./факс: +375 (1633) 2 28 75, +375 (1633) 2 14 87</t>
  </si>
  <si>
    <t>224028, г. Брест, ул. Гаврилова, 45; тел. 47 01 83, факс 47 55 59; brest@customs.gov.by</t>
  </si>
  <si>
    <t>Постановления о наложении административных взысканий от 20.10.2016 г. №16095112-16095117, от 19.01.2017 г. №17090281-1709282, от 19.01.2017 г. №17090284-17090287, от 16.03.2017 г. №17091437-17091438</t>
  </si>
  <si>
    <t>акт камеральной проверки от 07.05.2018 №34</t>
  </si>
  <si>
    <t>140000, Республика Казахстан, г. Павлодар, ул. Майры, д. 39/1, оф 43; тел. +7 (7182) 738701, факс +7 (7182) 738822</t>
  </si>
  <si>
    <t>Антонюк Кирилл Романович</t>
  </si>
  <si>
    <t>225372, г. Ляховичи, ул. Юбилейная, д. 2, кв.55</t>
  </si>
  <si>
    <t>Бобренок Геннадий Людвигович</t>
  </si>
  <si>
    <t>247200 г.Жлобин, м-н16, д.36, кв.60</t>
  </si>
  <si>
    <t>Будыкин Александр Александрович</t>
  </si>
  <si>
    <t>220018 г. Минск ул Одинцева, 15, кв 48</t>
  </si>
  <si>
    <t>Будыкина Алина Викторовна</t>
  </si>
  <si>
    <t>Жуков Дмитрий Валерьевич</t>
  </si>
  <si>
    <t>Зыгмантович Игорь Васильевич</t>
  </si>
  <si>
    <t>220121 г. Минск, ул Бельского, д. 4, кв 95</t>
  </si>
  <si>
    <t>Зыгмантович Татьяна Николаевна</t>
  </si>
  <si>
    <t>Кабешова Наталья Анатольевна</t>
  </si>
  <si>
    <t>225372 г. Ляховичи, ул. Орловского , д. 18, кв 14</t>
  </si>
  <si>
    <t>225372 г.Ляховичи,  улЛенина,, д.46, кв29</t>
  </si>
  <si>
    <t>Кулявцев Андрей Брониславович</t>
  </si>
  <si>
    <t>220017 г. Минск ул Кунцевщина, д. 15, кв 41</t>
  </si>
  <si>
    <t>Кулявцева Марина Ивановна</t>
  </si>
  <si>
    <t>Ракуть Евгений Евгеньевич</t>
  </si>
  <si>
    <t>225372 г. Ляховичи, ул. Гагарина, д 6</t>
  </si>
  <si>
    <t>Роговцев Александр Валерьевич</t>
  </si>
  <si>
    <t>220136 г. Минск ул. Притыцкого , д 106, кв 55</t>
  </si>
  <si>
    <t>Сергей Александр Михайлович</t>
  </si>
  <si>
    <t>225372 г. Ляховичи, пер. Пугачева, 25</t>
  </si>
  <si>
    <t>Цедрик Наталья Юрьевна</t>
  </si>
  <si>
    <t>220007 г. Минск, ул. Могилевская, д. 20, кв 34</t>
  </si>
  <si>
    <t>Чернявский Сергей Францевич</t>
  </si>
  <si>
    <t>225396 Ляховичский р-н, агр.Русиновичи, ул. Центральная д. 13, кв. 7</t>
  </si>
  <si>
    <t>Данные бухгалтерского учета Должника.</t>
  </si>
  <si>
    <t>RUB(100)-3,2317            EUR - 2,558         USD -2,0698          CNY(10)- 3,2931</t>
  </si>
  <si>
    <t>договор о залоге имущества от 29.04.2016 № 5100171215Б, кредитные договора</t>
  </si>
  <si>
    <t>Дата назначения антикризисного управляющего:  12.04.2018</t>
  </si>
  <si>
    <t>Индивидуальный предприниматель Бритько Владимир Владимирович</t>
  </si>
  <si>
    <t>220015 г. Минск,ул. Бельского, 31-45</t>
  </si>
  <si>
    <t>BY33BELB30131815030050226000 в ОАО «Банк БелВЭБ», BELBBY2X 10, vova.brit@gmail.com, britkoVV@gmail.com</t>
  </si>
  <si>
    <t>ИП Бритько В.В.</t>
  </si>
  <si>
    <t>ДоговорТЭО и перевозгу грузов а/м транспортом б/н от 03.11.2014, Акт 1528 от 28.04.17, акт 1729 от 10.07.17, акт 1776 от 08.08.17, акт 1849 от 06.09.17, акт1884 от 12.10.17</t>
  </si>
  <si>
    <t>внесены уточнения и дополнения 30.05.2018, суд.пост. От 04.06.18 и 13.06.18</t>
  </si>
  <si>
    <t>220002 г.Минск, пр-т Машерова 29</t>
  </si>
  <si>
    <t>Кред.дог №2013016/522 от 22.11.13, Кред.дог №2012030/522 от 06.12.12, Дог.залога об ипотеке №20120305/522 от 11.05.15, дог.залога осн.средств №20120301/522 от 06.12.2012, исполн.надписи</t>
  </si>
  <si>
    <t>222161 г.Жодино, Минская область, 
o.polovec@belaz.minsk.by, fax+375 177532454</t>
  </si>
  <si>
    <t>224142, г. Ляховичи, ул. Трудовая, 6</t>
  </si>
  <si>
    <t>658-00-01-047</t>
  </si>
  <si>
    <t>45113011920027611816200001 Bank Giospodarstwa Krajowego O/ Kielce</t>
  </si>
  <si>
    <t>Судебный приказ от 14.04.17 №37-8/2017, решение экономического суда Брестской области от 23.03.2017 поделу №37-8/2017, подтверждение полномочий.</t>
  </si>
  <si>
    <t>26-200 Konieskie, ul.1-go Maja 57, Poland. galina.pivulskaya@gmail.com</t>
  </si>
  <si>
    <t>ООО «Тяжпромэлектропроект» (ООО «ТПЭП»)</t>
  </si>
  <si>
    <t>125171 г.Москва, ул.Ленинградское шоссе, д.18</t>
  </si>
  <si>
    <t>213540Евро и 127,655росс.руб</t>
  </si>
  <si>
    <t>Договора 022014У от 20.05.14, 042014У от 29.12.2014 и ТМТ/1408 от 20.05.2015 с приложениями; Акты сдачи-приемки работ по договорам, акты сверки взаимных расчетов, копия решения суда г.Москвы по делу №А40-159994/17</t>
  </si>
  <si>
    <t>г.Минск, пер.Загородный 1-ый, 20, a.napreeva@urspectr.info, cons@urspectr.info</t>
  </si>
  <si>
    <t>Договор оказания информационных услуг № 23237 , Дополнительное соглашение №1 к договору № 23237, Дополнительное соглашение №3 к договору № 23237, Дополнительное соглашение №2 к договору № 23237, Акт сдачи-приемки выполненных работ №16270,  Акт сдачи-приемки выполненных работ №38607, Акт сверки взаимных расчетов</t>
  </si>
  <si>
    <t>Погашено в разделе второй группы очередности</t>
  </si>
  <si>
    <t>Погашено частично в разделе второй группы очередности</t>
  </si>
  <si>
    <t>Дата введения санации - 23.07.2018</t>
  </si>
  <si>
    <t>ДоговорТЭО и перевозгу грузов а/м транспортом б/н от 03.11.2014, Акт 2142 от 28.02.18, акт 2200 от 26.03.18, акт 2128 от 06.03.18, акт 2144 от 16.03.18, акт2157 от 15.03.18, акт 2195 от 26.03.18, акт 2262 от 10.04.18</t>
  </si>
  <si>
    <t xml:space="preserve">                                                                              </t>
  </si>
  <si>
    <t>15.10.2018</t>
  </si>
  <si>
    <t>Акт прроверки от 29.03.2018№82, Решение №47 от 26.04.2018, Постанволение о наложении административного взыскания №18202000055 от 31.09.2018</t>
  </si>
  <si>
    <t>224142 Брестская область, г.Ляховичи, пл.Ленина 3</t>
  </si>
  <si>
    <t>195067, РФ, г.Санкт-Петербург, пр.Волго-Донской, д.1, +7 911 9142020, re-spekt@mail.ru</t>
  </si>
  <si>
    <t>Контракт №105/13-Р от 18.10.2013, Исполнительный лист ФС №023129845, решение суда поделу №А56-107585/2017 от 22.05.2018</t>
  </si>
  <si>
    <t>Данные для перечисления были представлены только 29.10.2018. Погашено в разделе второй группы очередности</t>
  </si>
  <si>
    <t>391 206,76 росс.руб</t>
  </si>
  <si>
    <t>11.09.2018, 26.10.2018, 28.11.2018</t>
  </si>
  <si>
    <t>29 08 2018, 10.09.2018, 26.10.2018, 28.11.2018</t>
  </si>
  <si>
    <t>31.10.2018, 28.11.2018</t>
  </si>
  <si>
    <t>29 08 2018, 10.0, 28.11.2018.2018, 26.10.2018</t>
  </si>
  <si>
    <t>29.08.2018, 30.08.2018,10.09.2018, 28.11.2018</t>
  </si>
  <si>
    <t>30 08 2018, 10.09.2018, 26.10.2018, 28.11.2018</t>
  </si>
  <si>
    <t>29.08.2018, 30.08.2018, 26.10.2018, 28.11.2018</t>
  </si>
  <si>
    <t>29 08 2018,10.09.2018, 26.10.2018, 28.11.2018</t>
  </si>
  <si>
    <t>220036 г.Минск, ул.К.Либнехта, 70, perepechko@bgs.by, +375293443508</t>
  </si>
  <si>
    <t>220029 г. Минск, ул. Куйбышева 18, cbu510@belarusbank.by</t>
  </si>
  <si>
    <t>Минская Региональная таможня</t>
  </si>
  <si>
    <t>220007 г.Минск, ул.Могилевская 43, +375 17 2189648, mrt@customs.gov.by</t>
  </si>
  <si>
    <t>BY12NBRB36009200000080000000 в НБ РБ, NBRBBY2X</t>
  </si>
  <si>
    <t>Минская регионаьлная таможня</t>
  </si>
  <si>
    <t>29.04.2019</t>
  </si>
  <si>
    <t>Реш. о взыск. там.платежей, процентов и пеней от 30.11.2016 исх.№08/11559, реш. о взыск.там. платежй, процентов и пеней от 06.10.2016 исх.№08/9973, расчет пеней по состоянию на 11.04.18</t>
  </si>
  <si>
    <t>03.06.19</t>
  </si>
  <si>
    <t>866 404,31 бел.руб.и 16,98 китайских юаней</t>
  </si>
  <si>
    <t>требования включены в связи с выплатой страхового возмещения, уточнения от 17.05.19, уточнения от 22.07.19</t>
  </si>
  <si>
    <t>В соответствии с решением собрания кредиторов произведен зачет встречных взаимных требований.</t>
  </si>
  <si>
    <t>29.07.2019</t>
  </si>
  <si>
    <t>В соответствии с решением собрания кредиторов произведен зачет встречных взаимных требований. Письмо от 25.07.19 №41</t>
  </si>
  <si>
    <t>В соответствии с решением собрания кредиторов произведен зачет встречных взаимных требований. Письмо от 18.04.2019 №64</t>
  </si>
  <si>
    <t>В соответствии с решением собрания кредиторов произведен зачет встречных взаимных требований (Соглашение об отступном от 17.04.2019.</t>
  </si>
  <si>
    <t>Срок санации - 20.01.2021</t>
  </si>
  <si>
    <t>13.04.2020</t>
  </si>
  <si>
    <t>Управл. по работе с плат-ми по Ляховичскому р-ну ИМНС РБ по Барановичскому району</t>
  </si>
  <si>
    <t>595,6 (или 254,7Евро)</t>
  </si>
  <si>
    <t>изм. от 15.01.2019 на основании вх.13, уточнения за исх.16-15/10906 и исх.№16-15/17698 от 24.07.2019, исх.№19-29/8654 от 01.04.20</t>
  </si>
  <si>
    <t>исх.№19-29/8654 от 01.04.20</t>
  </si>
  <si>
    <t>изм. от 15.01.2019 на основании вх.13, уточнения за исх.16-15/10906 и №16-15/17698 от 24.07.19, частично погашено 03.06.19 в сумме 595,6руб (или 254,7евро), исх.№19-29/8654 от 01.04.20</t>
  </si>
  <si>
    <t>Общества с ограниченной ответственностью «ТМТ»</t>
  </si>
  <si>
    <t>Антикризисный управляющий:  ОДО «Дребезова и партнеры»</t>
  </si>
  <si>
    <t>ТОО «KSP Steel»</t>
  </si>
  <si>
    <t>81309,73 евро</t>
  </si>
  <si>
    <t>ОАО «АСБ Беларусбанк»</t>
  </si>
  <si>
    <t xml:space="preserve"> р/с BY23AKBB66708599000320000000, БИК АКВВВY2X, в ЦБУ № 510 ОАО «Беларусбанк», УНП100325912</t>
  </si>
  <si>
    <t>Внесены уточн. и доп 30.05.2018, суд.пост. От 04.06.18 и 13.06.18; внес изм. 19.03.2019 на осн. Приказа №78 о закр ф-ла №510 ОАО «АСБ Беларусбанк» в г. Минске от 29.01.2019, частичное погашение 03.06.19</t>
  </si>
  <si>
    <t>р/с BY12NBRB36009200000080000000, национальный банк РБ, г. Минск, код банка 153005042, БИК NBRBBY2X, код платежа 05115, назначение «Штраф по делу об АП»</t>
  </si>
  <si>
    <t xml:space="preserve"> р/с BY82BAPB30114500200210000000 в ОАО «Белаграпромбанк», г. Минск, код BAPBBY2X</t>
  </si>
  <si>
    <t>Таможня «Минск-2»</t>
  </si>
  <si>
    <t>220054, г. Минск, Национальный аэропорт «Минск»; тел/факс 219-40-10, 219-40-84; e-mail: minsk2@customs.gov.by</t>
  </si>
  <si>
    <t>р/с 3600920000008, код платежа 05115, код банка 153005042, Национальный банк Республики Беларусь, бенефициар: Минфин РБ, назначение платежа «Штраф по делам об АП»</t>
  </si>
  <si>
    <t>Филиал «Барановичские электрические сети» РУП «Брестэнерго»</t>
  </si>
  <si>
    <t>р/с BY13BPSB30121227700169330000 в ОАО «БПС - Сбербанк», г. Барановичи, БИК BPSBBY2X</t>
  </si>
  <si>
    <t>р/с BY27MTBK30120001093300061083 в ЗАО «МТБанк», г. Минск, БИК: MTBKBY22</t>
  </si>
  <si>
    <t>635 евро</t>
  </si>
  <si>
    <t>р/с BY89MTBK30120001093300063071 в ЗАО «МТБанк», г. Минск, БИК: MTBKBY22</t>
  </si>
  <si>
    <t>ГУПП «Ляховичское ПМС»</t>
  </si>
  <si>
    <t>BY35AKBB30126084879501300000 ЦБУ 117 филиала 802 ОАО «АСББеларусбанк», БИК АКВВВY21802</t>
  </si>
  <si>
    <t>2 885,92 руб. и 970 евро</t>
  </si>
  <si>
    <t>ОАО «Белинвестбанк»</t>
  </si>
  <si>
    <t>BY84BLBB38190000000000200152 в ОАО «Белинвестбанк», BLBBBY2X, УНН807000028</t>
  </si>
  <si>
    <t>2 776,07 руб. и 1 115 290,7 евро</t>
  </si>
  <si>
    <t>ОАО «БЕЛАЗ» - управляющая компания холдинга «БЕЛАЗ-ХОЛДИНГ»</t>
  </si>
  <si>
    <t>BY56BPSB30121430660289330000 в ОАО «БПС-Сбербанк», BPSBBY2X</t>
  </si>
  <si>
    <t>ООО «НаноСплав»</t>
  </si>
  <si>
    <t>BY60ALFA30122004100130270000 в ЗАО «Альфа-Банк», SWIFT: ALFAABY2X</t>
  </si>
  <si>
    <t>Koneckie Zaklady Odlewnicze Spolka Akcyjna /Акционерное общество «Конецке Заклады Одлевниче»</t>
  </si>
  <si>
    <t>13 820,61 евро</t>
  </si>
  <si>
    <t>11 307,12 евро</t>
  </si>
  <si>
    <t>40702978600001001614 в ЗАО «Ишбанк», ISBKRUMM</t>
  </si>
  <si>
    <t>296220,00 евро и 127 655,00 росс.руб</t>
  </si>
  <si>
    <t>ООО «ЮрСпектр»</t>
  </si>
  <si>
    <t>BY53POIS30120001127801933005 в ЦБУ 17 ОАО «Приорбанк», БИК POISBY2X</t>
  </si>
  <si>
    <t>ООО «РОДОНИТ»</t>
  </si>
  <si>
    <t>р/с 40702810055080119984, Северо-ападный банк ПАО «Сбербанк России», г.Санкт-Петербург, к/сч 30101810500000000653 БИК 044030653</t>
  </si>
  <si>
    <t>БРУСП «Белгосстрах»</t>
  </si>
  <si>
    <t>BY04BLBB30110100122726001002 в Дирекции ОАО «Белинвестбанк» по г.Минску и Минской области BLBBBY2X</t>
  </si>
  <si>
    <t>Требования включены в связи с выплатой страхового возмещения, уточнения от 17.05.19,от 22.07.19, частичное погашение 03.06.19</t>
  </si>
  <si>
    <t>Первая очередь «Требования кредиторов о возмещение вреда жизни или здоровью путем капитализации повременных платежей»</t>
  </si>
  <si>
    <t>Вторая очередь «Задолженность по заработной плате и выплате выходных пособий, а также по платежам, связанным с начислением и выплатой заработной платы»</t>
  </si>
  <si>
    <t>Третья очередь «Требования по обязательным платежам»</t>
  </si>
  <si>
    <t>Четвертая очередь «Требования по обязательствам, обеспеченным залогом»</t>
  </si>
  <si>
    <t>ОАО «Белинвестбюанк»</t>
  </si>
  <si>
    <t>2695,87 руб. и 1 099 238,56 евро</t>
  </si>
  <si>
    <t>Договор страхования №005037-12/3138 от 12.12.12, акт о страховом случае, заявление ОЛАО "белинвестбанк" о страховой выплате от 23.03.18, соглашение о порядке выплаты страхового возмещения от 13.12.18, распоряжения о страховой выплате от 20.12.18 и 30.01.19, платежные поручения</t>
  </si>
  <si>
    <t>Договор о залоге имущества от 29.04.2016 № 5100171215Б, кредитные договора</t>
  </si>
  <si>
    <t>Пятая очередь «Требования по гражданско-правовым договорам»</t>
  </si>
  <si>
    <t>81 309,73 евро</t>
  </si>
  <si>
    <t>Договор поставки №1756/14 от 24.10.2014</t>
  </si>
  <si>
    <t>Внесены уточнения и дополнения 30.05.2018, суд.пост. От 04.06.18 и 13.06.18</t>
  </si>
  <si>
    <t>Фил «Барановичские электрические сети» РУП «Брестэнерго»</t>
  </si>
  <si>
    <t>Договор на пользование электрической энергией №1225 от 05.01.2015</t>
  </si>
  <si>
    <t>Договор аренды складского места (паллетоместа) №34 от 01.10.2015</t>
  </si>
  <si>
    <t>Договор аренды нежилых помещений № 6 от 31.08.2015 г.</t>
  </si>
  <si>
    <t>Договор № 133 от 06.10.2017 на вып. комплекса работ по благоустр. терр.</t>
  </si>
  <si>
    <t>Дог.тек.банк.счета №38-28-03/90843 от 25.01.13, дог.на эл.обсл.с использованием сист."Клиент-банк" №287-07/90843 от 08.10.2012</t>
  </si>
  <si>
    <t>ОАО «БЕЛАЗ» - управляющая компания холдинга "БЕЛАЗ-ХОЛДИНГ"</t>
  </si>
  <si>
    <t>Дог.от 09.02.2016 №450-00301,ТТН1032266 от 24.03.17, ТТН1032265 от 24.03.17, ТТН1032267 от 24.03.17, акты о ненадлежащем качестве</t>
  </si>
  <si>
    <t>Дог.поставки №160301 от 01.06.2016; дог.подряда №2-05 от 02.05.2017…</t>
  </si>
  <si>
    <t xml:space="preserve">   Пятая очередь «Требования о возмещении убытков, процентов, неустойки, пеней, штрафов, возникших до открытия конкурсного производства»</t>
  </si>
  <si>
    <t>274 623,78 бел.руб. и 16,98 китайских юаней</t>
  </si>
  <si>
    <t>Акт камеральной проверки от 07.05.2018 №34</t>
  </si>
  <si>
    <t>Внесены дополнительные требования 08.06.2018</t>
  </si>
  <si>
    <t>82 680,00 евро</t>
  </si>
  <si>
    <t>Пятая очередь «Требования кредиторов, предъявленные по истечении срока, установленного для предъявления требований кредиторов»</t>
  </si>
  <si>
    <t>391 206,76 росс.руб.</t>
  </si>
  <si>
    <t>Пятая очередь «Требования кредиторов о возмещении убытков, процентов, неустойки, пеней, штрафов, возникших до открытия конкурсного производства, предъявленные по истечении срока, установленного для предъявления требований кредиторов»</t>
  </si>
  <si>
    <t>Управляющий ООО «ТМТ»</t>
  </si>
  <si>
    <t>ОДО «Дребезова и партнёры»</t>
  </si>
  <si>
    <t>Ляховичский районный отдел Брестского областного управления ФСЗН</t>
  </si>
  <si>
    <t>225372, г. Ляховичи, пл .Ленина, 3; e-mail: lyahovrik@brest.by; 8-01633-2-12-50</t>
  </si>
  <si>
    <t>BY91AKBB36029410100030000000 в ОАО «АСБ Беларусбанк», г. Минск, БИК AKBBBY2X</t>
  </si>
  <si>
    <t>16 306,84 евро</t>
  </si>
  <si>
    <t>Расчёт пени по отчёту за 2016-2017 гг., копия постановление по делу об адинистративном правонарушении от 15.08.2016 № 6-1166,лицевой счёт плаательщика</t>
  </si>
  <si>
    <t>Управл по работе с плат-ми по Ляховичскому району ИМНС РБ по Барановичскому району</t>
  </si>
  <si>
    <t>по состоянию на 31.06.2020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</si>
</sst>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00"/>
    <numFmt numFmtId="182" formatCode="0.0000"/>
    <numFmt numFmtId="183" formatCode="0.000%"/>
  </numFmts>
  <fonts count="60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 vertical="top"/>
    </xf>
    <xf numFmtId="172" fontId="2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14" fontId="1" fillId="0" borderId="10" xfId="0" applyNumberFormat="1" applyFont="1" applyBorder="1" applyAlignment="1">
      <alignment vertical="distributed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vertical="top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vertical="top"/>
    </xf>
    <xf numFmtId="172" fontId="4" fillId="0" borderId="0" xfId="0" applyNumberFormat="1" applyFont="1" applyAlignment="1">
      <alignment horizontal="right"/>
    </xf>
    <xf numFmtId="0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vertical="top"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Fill="1" applyAlignment="1">
      <alignment wrapText="1"/>
    </xf>
    <xf numFmtId="0" fontId="19" fillId="0" borderId="0" xfId="0" applyFont="1" applyAlignment="1">
      <alignment/>
    </xf>
    <xf numFmtId="3" fontId="18" fillId="0" borderId="0" xfId="0" applyNumberFormat="1" applyFont="1" applyFill="1" applyAlignment="1">
      <alignment vertical="top"/>
    </xf>
    <xf numFmtId="172" fontId="18" fillId="0" borderId="0" xfId="0" applyNumberFormat="1" applyFont="1" applyAlignment="1">
      <alignment horizontal="right"/>
    </xf>
    <xf numFmtId="0" fontId="19" fillId="0" borderId="0" xfId="0" applyFont="1" applyFill="1" applyAlignment="1">
      <alignment/>
    </xf>
    <xf numFmtId="2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2" fontId="19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Fill="1" applyAlignment="1">
      <alignment vertical="center" wrapText="1"/>
    </xf>
    <xf numFmtId="2" fontId="19" fillId="0" borderId="0" xfId="0" applyNumberFormat="1" applyFont="1" applyAlignment="1">
      <alignment horizontal="left" vertical="center"/>
    </xf>
    <xf numFmtId="0" fontId="14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2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172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172" fontId="2" fillId="0" borderId="0" xfId="0" applyNumberFormat="1" applyFont="1" applyAlignment="1">
      <alignment horizontal="right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174" fontId="2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174" fontId="22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/>
    </xf>
    <xf numFmtId="2" fontId="22" fillId="0" borderId="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182" fontId="22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/>
    </xf>
    <xf numFmtId="183" fontId="2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zoomScale="110" zoomScaleNormal="110" zoomScalePageLayoutView="0" workbookViewId="0" topLeftCell="C1">
      <selection activeCell="N1" sqref="N1:N16384"/>
    </sheetView>
  </sheetViews>
  <sheetFormatPr defaultColWidth="9.00390625" defaultRowHeight="12.75"/>
  <cols>
    <col min="1" max="1" width="3.125" style="63" customWidth="1"/>
    <col min="2" max="2" width="13.25390625" style="63" customWidth="1"/>
    <col min="3" max="3" width="18.25390625" style="63" customWidth="1"/>
    <col min="4" max="4" width="16.25390625" style="63" customWidth="1"/>
    <col min="5" max="5" width="28.875" style="63" customWidth="1"/>
    <col min="6" max="6" width="26.875" style="63" customWidth="1"/>
    <col min="7" max="7" width="14.25390625" style="63" customWidth="1"/>
    <col min="8" max="8" width="10.00390625" style="63" customWidth="1"/>
    <col min="9" max="9" width="29.875" style="63" customWidth="1"/>
    <col min="10" max="10" width="8.125" style="67" customWidth="1"/>
    <col min="11" max="11" width="6.75390625" style="63" customWidth="1"/>
    <col min="12" max="16384" width="9.125" style="63" customWidth="1"/>
  </cols>
  <sheetData>
    <row r="1" spans="1:9" ht="10.5">
      <c r="A1" s="60"/>
      <c r="B1" s="61"/>
      <c r="C1" s="62"/>
      <c r="D1" s="60"/>
      <c r="E1" s="60"/>
      <c r="G1" s="64"/>
      <c r="H1" s="65"/>
      <c r="I1" s="71" t="s">
        <v>36</v>
      </c>
    </row>
    <row r="2" spans="1:9" ht="11.25" customHeight="1">
      <c r="A2" s="60"/>
      <c r="B2" s="61"/>
      <c r="C2" s="62"/>
      <c r="D2" s="60"/>
      <c r="E2" s="60"/>
      <c r="G2" s="64"/>
      <c r="H2" s="65"/>
      <c r="I2" s="71" t="s">
        <v>43</v>
      </c>
    </row>
    <row r="3" spans="1:9" ht="8.25">
      <c r="A3" s="60"/>
      <c r="B3" s="61"/>
      <c r="C3" s="62"/>
      <c r="D3" s="60"/>
      <c r="E3" s="60"/>
      <c r="F3" s="60"/>
      <c r="G3" s="64"/>
      <c r="H3" s="65"/>
      <c r="I3" s="60"/>
    </row>
    <row r="4" spans="1:10" ht="10.5">
      <c r="A4" s="70"/>
      <c r="B4" s="73"/>
      <c r="C4" s="74"/>
      <c r="D4" s="176" t="s">
        <v>0</v>
      </c>
      <c r="E4" s="176"/>
      <c r="F4" s="176"/>
      <c r="G4" s="176"/>
      <c r="H4" s="176"/>
      <c r="I4" s="70"/>
      <c r="J4" s="75"/>
    </row>
    <row r="5" spans="1:10" ht="10.5">
      <c r="A5" s="70"/>
      <c r="B5" s="73"/>
      <c r="C5" s="76"/>
      <c r="D5" s="176" t="s">
        <v>159</v>
      </c>
      <c r="E5" s="176"/>
      <c r="F5" s="176"/>
      <c r="G5" s="176"/>
      <c r="H5" s="176"/>
      <c r="I5" s="70"/>
      <c r="J5" s="75"/>
    </row>
    <row r="6" spans="1:10" ht="10.5">
      <c r="A6" s="70"/>
      <c r="B6" s="73"/>
      <c r="C6" s="74"/>
      <c r="D6" s="176" t="s">
        <v>235</v>
      </c>
      <c r="E6" s="176"/>
      <c r="F6" s="176"/>
      <c r="G6" s="176"/>
      <c r="H6" s="176"/>
      <c r="I6" s="70"/>
      <c r="J6" s="75"/>
    </row>
    <row r="7" spans="1:11" ht="10.5">
      <c r="A7" s="71"/>
      <c r="B7" s="177" t="s">
        <v>37</v>
      </c>
      <c r="C7" s="178"/>
      <c r="D7" s="178"/>
      <c r="E7" s="178"/>
      <c r="F7" s="178"/>
      <c r="G7" s="178"/>
      <c r="H7" s="178"/>
      <c r="I7" s="71"/>
      <c r="J7" s="78"/>
      <c r="K7" s="79"/>
    </row>
    <row r="8" spans="1:11" ht="10.5">
      <c r="A8" s="71"/>
      <c r="B8" s="178" t="s">
        <v>160</v>
      </c>
      <c r="C8" s="178"/>
      <c r="D8" s="178"/>
      <c r="E8" s="178"/>
      <c r="F8" s="178"/>
      <c r="G8" s="178"/>
      <c r="H8" s="178"/>
      <c r="I8" s="71"/>
      <c r="J8" s="78"/>
      <c r="K8" s="79"/>
    </row>
    <row r="9" spans="1:11" ht="10.5">
      <c r="A9" s="71"/>
      <c r="B9" s="177" t="s">
        <v>95</v>
      </c>
      <c r="C9" s="178"/>
      <c r="D9" s="178"/>
      <c r="E9" s="178"/>
      <c r="F9" s="178"/>
      <c r="G9" s="178"/>
      <c r="H9" s="178"/>
      <c r="I9" s="71"/>
      <c r="J9" s="78"/>
      <c r="K9" s="79"/>
    </row>
    <row r="10" spans="1:11" ht="10.5">
      <c r="A10" s="71"/>
      <c r="B10" s="80" t="s">
        <v>118</v>
      </c>
      <c r="C10" s="77"/>
      <c r="D10" s="77"/>
      <c r="E10" s="77"/>
      <c r="F10" s="77"/>
      <c r="G10" s="77"/>
      <c r="H10" s="77"/>
      <c r="I10" s="71"/>
      <c r="J10" s="78"/>
      <c r="K10" s="79"/>
    </row>
    <row r="11" spans="1:11" ht="10.5">
      <c r="A11" s="81"/>
      <c r="B11" s="81" t="s">
        <v>152</v>
      </c>
      <c r="C11" s="81"/>
      <c r="D11" s="81"/>
      <c r="E11" s="81"/>
      <c r="F11" s="81"/>
      <c r="G11" s="82"/>
      <c r="H11" s="83"/>
      <c r="I11" s="71"/>
      <c r="J11" s="78"/>
      <c r="K11" s="79"/>
    </row>
    <row r="12" spans="1:11" ht="10.5">
      <c r="A12" s="71"/>
      <c r="B12" s="84"/>
      <c r="C12" s="85"/>
      <c r="D12" s="176" t="s">
        <v>1</v>
      </c>
      <c r="E12" s="176"/>
      <c r="F12" s="176"/>
      <c r="G12" s="176"/>
      <c r="H12" s="86"/>
      <c r="I12" s="71"/>
      <c r="J12" s="78"/>
      <c r="K12" s="79"/>
    </row>
    <row r="13" spans="1:11" ht="94.5">
      <c r="A13" s="87"/>
      <c r="B13" s="88" t="s">
        <v>2</v>
      </c>
      <c r="C13" s="89" t="s">
        <v>31</v>
      </c>
      <c r="D13" s="88" t="s">
        <v>30</v>
      </c>
      <c r="E13" s="88" t="s">
        <v>3</v>
      </c>
      <c r="F13" s="88" t="s">
        <v>4</v>
      </c>
      <c r="G13" s="90" t="s">
        <v>5</v>
      </c>
      <c r="H13" s="91" t="s">
        <v>33</v>
      </c>
      <c r="I13" s="88" t="s">
        <v>32</v>
      </c>
      <c r="J13" s="92" t="s">
        <v>93</v>
      </c>
      <c r="K13" s="79"/>
    </row>
    <row r="14" spans="1:11" ht="10.5">
      <c r="A14" s="93"/>
      <c r="B14" s="94">
        <v>1</v>
      </c>
      <c r="C14" s="89">
        <v>2</v>
      </c>
      <c r="D14" s="94">
        <v>3</v>
      </c>
      <c r="E14" s="94">
        <v>4</v>
      </c>
      <c r="F14" s="94">
        <v>5</v>
      </c>
      <c r="G14" s="95">
        <v>6</v>
      </c>
      <c r="H14" s="96">
        <v>7</v>
      </c>
      <c r="I14" s="94">
        <v>8</v>
      </c>
      <c r="J14" s="78"/>
      <c r="K14" s="79"/>
    </row>
    <row r="15" spans="1:11" s="66" customFormat="1" ht="31.5">
      <c r="A15" s="97"/>
      <c r="B15" s="98">
        <v>1</v>
      </c>
      <c r="C15" s="125" t="s">
        <v>161</v>
      </c>
      <c r="D15" s="98"/>
      <c r="E15" s="98" t="s">
        <v>64</v>
      </c>
      <c r="F15" s="98" t="s">
        <v>120</v>
      </c>
      <c r="G15" s="124" t="s">
        <v>162</v>
      </c>
      <c r="H15" s="169">
        <f>J15/G53</f>
        <v>0.021551352117672024</v>
      </c>
      <c r="I15" s="98"/>
      <c r="J15" s="99">
        <f>81309.73*2.558</f>
        <v>207990.28934</v>
      </c>
      <c r="K15" s="100"/>
    </row>
    <row r="16" spans="1:11" s="66" customFormat="1" ht="52.5">
      <c r="A16" s="97"/>
      <c r="B16" s="98">
        <v>2</v>
      </c>
      <c r="C16" s="125" t="s">
        <v>163</v>
      </c>
      <c r="D16" s="98">
        <v>100633430</v>
      </c>
      <c r="E16" s="98" t="s">
        <v>137</v>
      </c>
      <c r="F16" s="98" t="s">
        <v>164</v>
      </c>
      <c r="G16" s="124" t="s">
        <v>145</v>
      </c>
      <c r="H16" s="169">
        <f>J16/G53</f>
        <v>0.08977488770594338</v>
      </c>
      <c r="I16" s="98" t="s">
        <v>165</v>
      </c>
      <c r="J16" s="99">
        <f>16.98*0.32931+866461.61-57.3</f>
        <v>866409.9016837999</v>
      </c>
      <c r="K16" s="100"/>
    </row>
    <row r="17" spans="1:11" s="66" customFormat="1" ht="42">
      <c r="A17" s="97"/>
      <c r="B17" s="98">
        <v>3</v>
      </c>
      <c r="C17" s="125" t="s">
        <v>38</v>
      </c>
      <c r="D17" s="98">
        <v>200216428</v>
      </c>
      <c r="E17" s="98" t="s">
        <v>61</v>
      </c>
      <c r="F17" s="98" t="s">
        <v>166</v>
      </c>
      <c r="G17" s="124">
        <v>6428.43</v>
      </c>
      <c r="H17" s="169">
        <f>G17/G53</f>
        <v>0.0006660953207643938</v>
      </c>
      <c r="I17" s="98"/>
      <c r="J17" s="99"/>
      <c r="K17" s="100"/>
    </row>
    <row r="18" spans="1:11" s="66" customFormat="1" ht="31.5">
      <c r="A18" s="97"/>
      <c r="B18" s="98">
        <v>4</v>
      </c>
      <c r="C18" s="125" t="s">
        <v>46</v>
      </c>
      <c r="D18" s="98">
        <v>100122726</v>
      </c>
      <c r="E18" s="98" t="s">
        <v>60</v>
      </c>
      <c r="F18" s="98" t="s">
        <v>167</v>
      </c>
      <c r="G18" s="124">
        <f>256.91-F63</f>
        <v>237.24000000000004</v>
      </c>
      <c r="H18" s="169">
        <f>G18/G53</f>
        <v>2.4582122524184723E-05</v>
      </c>
      <c r="I18" s="142" t="s">
        <v>117</v>
      </c>
      <c r="J18" s="99"/>
      <c r="K18" s="100"/>
    </row>
    <row r="19" spans="1:11" s="66" customFormat="1" ht="52.5">
      <c r="A19" s="97"/>
      <c r="B19" s="98">
        <v>5</v>
      </c>
      <c r="C19" s="125" t="s">
        <v>168</v>
      </c>
      <c r="D19" s="98">
        <v>600014353</v>
      </c>
      <c r="E19" s="98" t="s">
        <v>169</v>
      </c>
      <c r="F19" s="98" t="s">
        <v>170</v>
      </c>
      <c r="G19" s="124">
        <v>10559.71</v>
      </c>
      <c r="H19" s="169">
        <f>G19/G53</f>
        <v>0.0010941666036075645</v>
      </c>
      <c r="I19" s="98" t="s">
        <v>48</v>
      </c>
      <c r="J19" s="99"/>
      <c r="K19" s="100"/>
    </row>
    <row r="20" spans="1:11" s="66" customFormat="1" ht="42">
      <c r="A20" s="97"/>
      <c r="B20" s="98">
        <v>6</v>
      </c>
      <c r="C20" s="125" t="s">
        <v>171</v>
      </c>
      <c r="D20" s="98">
        <v>200050653</v>
      </c>
      <c r="E20" s="98" t="s">
        <v>58</v>
      </c>
      <c r="F20" s="98" t="s">
        <v>172</v>
      </c>
      <c r="G20" s="124">
        <f>91128.67-69930</f>
        <v>21198.67</v>
      </c>
      <c r="H20" s="169">
        <f>G20/G53</f>
        <v>0.0021965448629647564</v>
      </c>
      <c r="I20" s="98" t="s">
        <v>151</v>
      </c>
      <c r="J20" s="99"/>
      <c r="K20" s="100"/>
    </row>
    <row r="21" spans="1:11" s="66" customFormat="1" ht="31.5">
      <c r="A21" s="97"/>
      <c r="B21" s="98">
        <v>7</v>
      </c>
      <c r="C21" s="125" t="s">
        <v>49</v>
      </c>
      <c r="D21" s="98">
        <v>101479100</v>
      </c>
      <c r="E21" s="98" t="s">
        <v>57</v>
      </c>
      <c r="F21" s="98" t="s">
        <v>173</v>
      </c>
      <c r="G21" s="124" t="s">
        <v>174</v>
      </c>
      <c r="H21" s="169">
        <f>J21/G53</f>
        <v>0.00017228416422593968</v>
      </c>
      <c r="I21" s="98"/>
      <c r="J21" s="99">
        <f>650*2.558</f>
        <v>1662.6999999999998</v>
      </c>
      <c r="K21" s="100"/>
    </row>
    <row r="22" spans="1:11" s="66" customFormat="1" ht="21">
      <c r="A22" s="97"/>
      <c r="B22" s="98">
        <v>8</v>
      </c>
      <c r="C22" s="125" t="s">
        <v>50</v>
      </c>
      <c r="D22" s="98">
        <v>192260517</v>
      </c>
      <c r="E22" s="98" t="s">
        <v>56</v>
      </c>
      <c r="F22" s="98" t="s">
        <v>175</v>
      </c>
      <c r="G22" s="124" t="s">
        <v>188</v>
      </c>
      <c r="H22" s="169">
        <f>J22/G53</f>
        <v>0.0029969811061575495</v>
      </c>
      <c r="I22" s="98"/>
      <c r="J22" s="99">
        <f>11307.12*2.558</f>
        <v>28923.61296</v>
      </c>
      <c r="K22" s="100"/>
    </row>
    <row r="23" spans="1:11" s="66" customFormat="1" ht="31.5">
      <c r="A23" s="97"/>
      <c r="B23" s="98">
        <v>9</v>
      </c>
      <c r="C23" s="125" t="s">
        <v>51</v>
      </c>
      <c r="D23" s="98"/>
      <c r="E23" s="98" t="s">
        <v>54</v>
      </c>
      <c r="F23" s="98"/>
      <c r="G23" s="124" t="s">
        <v>52</v>
      </c>
      <c r="H23" s="169">
        <f>J23/G53</f>
        <v>0.0029247541339951512</v>
      </c>
      <c r="I23" s="98"/>
      <c r="J23" s="99">
        <f>873427.5*0.032317</f>
        <v>28226.556517499997</v>
      </c>
      <c r="K23" s="100"/>
    </row>
    <row r="24" spans="1:11" s="66" customFormat="1" ht="31.5">
      <c r="A24" s="97"/>
      <c r="B24" s="98">
        <v>10</v>
      </c>
      <c r="C24" s="125" t="s">
        <v>176</v>
      </c>
      <c r="D24" s="98">
        <v>200057737</v>
      </c>
      <c r="E24" s="98" t="s">
        <v>53</v>
      </c>
      <c r="F24" s="98" t="s">
        <v>177</v>
      </c>
      <c r="G24" s="124">
        <v>728.35</v>
      </c>
      <c r="H24" s="169">
        <f>G24/G53</f>
        <v>7.546952006613532E-05</v>
      </c>
      <c r="I24" s="98"/>
      <c r="J24" s="99"/>
      <c r="K24" s="100"/>
    </row>
    <row r="25" spans="1:11" s="66" customFormat="1" ht="15" customHeight="1">
      <c r="A25" s="97"/>
      <c r="B25" s="98">
        <v>11</v>
      </c>
      <c r="C25" s="125" t="s">
        <v>65</v>
      </c>
      <c r="D25" s="98"/>
      <c r="E25" s="98" t="s">
        <v>66</v>
      </c>
      <c r="F25" s="98"/>
      <c r="G25" s="124">
        <f>114.06-F64</f>
        <v>0</v>
      </c>
      <c r="H25" s="169"/>
      <c r="I25" s="142" t="s">
        <v>116</v>
      </c>
      <c r="J25" s="101"/>
      <c r="K25" s="100"/>
    </row>
    <row r="26" spans="1:11" s="66" customFormat="1" ht="21">
      <c r="A26" s="97"/>
      <c r="B26" s="98">
        <v>12</v>
      </c>
      <c r="C26" s="125" t="s">
        <v>67</v>
      </c>
      <c r="D26" s="98"/>
      <c r="E26" s="98" t="s">
        <v>68</v>
      </c>
      <c r="F26" s="98"/>
      <c r="G26" s="124">
        <f>821.4-F65</f>
        <v>0</v>
      </c>
      <c r="H26" s="169"/>
      <c r="I26" s="142" t="s">
        <v>116</v>
      </c>
      <c r="J26" s="101"/>
      <c r="K26" s="100"/>
    </row>
    <row r="27" spans="1:11" s="66" customFormat="1" ht="21">
      <c r="A27" s="97"/>
      <c r="B27" s="98">
        <v>13</v>
      </c>
      <c r="C27" s="125" t="s">
        <v>69</v>
      </c>
      <c r="D27" s="98"/>
      <c r="E27" s="98" t="s">
        <v>70</v>
      </c>
      <c r="F27" s="98"/>
      <c r="G27" s="124">
        <f>22010.6-F66</f>
        <v>0</v>
      </c>
      <c r="H27" s="169"/>
      <c r="I27" s="142" t="s">
        <v>116</v>
      </c>
      <c r="J27" s="102"/>
      <c r="K27" s="100"/>
    </row>
    <row r="28" spans="1:11" s="66" customFormat="1" ht="12" customHeight="1">
      <c r="A28" s="97"/>
      <c r="B28" s="98">
        <v>14</v>
      </c>
      <c r="C28" s="125" t="s">
        <v>71</v>
      </c>
      <c r="D28" s="98"/>
      <c r="E28" s="98" t="s">
        <v>70</v>
      </c>
      <c r="F28" s="98"/>
      <c r="G28" s="124">
        <f>797.89-F67</f>
        <v>0</v>
      </c>
      <c r="H28" s="169"/>
      <c r="I28" s="142" t="s">
        <v>116</v>
      </c>
      <c r="J28" s="103"/>
      <c r="K28" s="100"/>
    </row>
    <row r="29" spans="1:11" s="66" customFormat="1" ht="13.5" customHeight="1">
      <c r="A29" s="97"/>
      <c r="B29" s="98">
        <v>15</v>
      </c>
      <c r="C29" s="125" t="s">
        <v>72</v>
      </c>
      <c r="D29" s="98"/>
      <c r="E29" s="98" t="s">
        <v>78</v>
      </c>
      <c r="F29" s="98"/>
      <c r="G29" s="124">
        <f>586.77-F68</f>
        <v>0</v>
      </c>
      <c r="H29" s="169"/>
      <c r="I29" s="142" t="s">
        <v>116</v>
      </c>
      <c r="J29" s="101"/>
      <c r="K29" s="100"/>
    </row>
    <row r="30" spans="1:11" s="66" customFormat="1" ht="13.5" customHeight="1">
      <c r="A30" s="97"/>
      <c r="B30" s="98">
        <v>16</v>
      </c>
      <c r="C30" s="125" t="s">
        <v>73</v>
      </c>
      <c r="D30" s="98"/>
      <c r="E30" s="98" t="s">
        <v>74</v>
      </c>
      <c r="F30" s="98"/>
      <c r="G30" s="124">
        <f>10808.17-F69</f>
        <v>0</v>
      </c>
      <c r="H30" s="169"/>
      <c r="I30" s="142" t="s">
        <v>116</v>
      </c>
      <c r="J30" s="99"/>
      <c r="K30" s="100"/>
    </row>
    <row r="31" spans="1:11" s="66" customFormat="1" ht="21">
      <c r="A31" s="97"/>
      <c r="B31" s="98">
        <v>17</v>
      </c>
      <c r="C31" s="125" t="s">
        <v>75</v>
      </c>
      <c r="D31" s="98"/>
      <c r="E31" s="98" t="s">
        <v>74</v>
      </c>
      <c r="F31" s="98"/>
      <c r="G31" s="124">
        <f>2029.75-F70</f>
        <v>0</v>
      </c>
      <c r="H31" s="169"/>
      <c r="I31" s="142" t="s">
        <v>116</v>
      </c>
      <c r="J31" s="99"/>
      <c r="K31" s="100"/>
    </row>
    <row r="32" spans="1:11" s="66" customFormat="1" ht="12.75" customHeight="1">
      <c r="A32" s="97"/>
      <c r="B32" s="98">
        <v>18</v>
      </c>
      <c r="C32" s="125" t="s">
        <v>76</v>
      </c>
      <c r="D32" s="98"/>
      <c r="E32" s="98" t="s">
        <v>77</v>
      </c>
      <c r="F32" s="98"/>
      <c r="G32" s="124">
        <f>423.61-F71</f>
        <v>0</v>
      </c>
      <c r="H32" s="169"/>
      <c r="I32" s="142" t="s">
        <v>116</v>
      </c>
      <c r="J32" s="99"/>
      <c r="K32" s="100"/>
    </row>
    <row r="33" spans="1:11" s="66" customFormat="1" ht="21">
      <c r="A33" s="97"/>
      <c r="B33" s="98">
        <v>19</v>
      </c>
      <c r="C33" s="125" t="s">
        <v>79</v>
      </c>
      <c r="D33" s="98"/>
      <c r="E33" s="98" t="s">
        <v>80</v>
      </c>
      <c r="F33" s="98"/>
      <c r="G33" s="124">
        <f>3187.96-F72</f>
        <v>0</v>
      </c>
      <c r="H33" s="169"/>
      <c r="I33" s="142" t="s">
        <v>116</v>
      </c>
      <c r="J33" s="99"/>
      <c r="K33" s="100"/>
    </row>
    <row r="34" spans="1:11" s="66" customFormat="1" ht="12.75" customHeight="1">
      <c r="A34" s="97"/>
      <c r="B34" s="98">
        <v>20</v>
      </c>
      <c r="C34" s="125" t="s">
        <v>81</v>
      </c>
      <c r="D34" s="98"/>
      <c r="E34" s="98" t="s">
        <v>80</v>
      </c>
      <c r="F34" s="98"/>
      <c r="G34" s="124">
        <f>3731.15-F73</f>
        <v>0</v>
      </c>
      <c r="H34" s="169"/>
      <c r="I34" s="142" t="s">
        <v>116</v>
      </c>
      <c r="J34" s="99"/>
      <c r="K34" s="100"/>
    </row>
    <row r="35" spans="1:11" s="66" customFormat="1" ht="11.25" customHeight="1">
      <c r="A35" s="97"/>
      <c r="B35" s="98">
        <v>21</v>
      </c>
      <c r="C35" s="125" t="s">
        <v>82</v>
      </c>
      <c r="D35" s="98"/>
      <c r="E35" s="98" t="s">
        <v>83</v>
      </c>
      <c r="F35" s="98"/>
      <c r="G35" s="124">
        <f>462.39-F74</f>
        <v>0</v>
      </c>
      <c r="H35" s="169"/>
      <c r="I35" s="142" t="s">
        <v>116</v>
      </c>
      <c r="J35" s="99"/>
      <c r="K35" s="100"/>
    </row>
    <row r="36" spans="1:11" s="66" customFormat="1" ht="21">
      <c r="A36" s="97"/>
      <c r="B36" s="98">
        <v>22</v>
      </c>
      <c r="C36" s="125" t="s">
        <v>84</v>
      </c>
      <c r="D36" s="98"/>
      <c r="E36" s="98" t="s">
        <v>85</v>
      </c>
      <c r="F36" s="98"/>
      <c r="G36" s="124">
        <f>9926.92-F75</f>
        <v>0</v>
      </c>
      <c r="H36" s="169"/>
      <c r="I36" s="142" t="s">
        <v>116</v>
      </c>
      <c r="J36" s="99"/>
      <c r="K36" s="100"/>
    </row>
    <row r="37" spans="1:11" s="66" customFormat="1" ht="12.75" customHeight="1">
      <c r="A37" s="97"/>
      <c r="B37" s="98">
        <v>23</v>
      </c>
      <c r="C37" s="125" t="s">
        <v>86</v>
      </c>
      <c r="D37" s="98"/>
      <c r="E37" s="98" t="s">
        <v>87</v>
      </c>
      <c r="F37" s="98"/>
      <c r="G37" s="124">
        <f>532.17-F76</f>
        <v>0</v>
      </c>
      <c r="H37" s="169"/>
      <c r="I37" s="142" t="s">
        <v>116</v>
      </c>
      <c r="J37" s="99"/>
      <c r="K37" s="100"/>
    </row>
    <row r="38" spans="1:11" s="66" customFormat="1" ht="12.75" customHeight="1">
      <c r="A38" s="97"/>
      <c r="B38" s="98">
        <v>24</v>
      </c>
      <c r="C38" s="125" t="s">
        <v>88</v>
      </c>
      <c r="D38" s="98"/>
      <c r="E38" s="98" t="s">
        <v>89</v>
      </c>
      <c r="F38" s="98"/>
      <c r="G38" s="124">
        <f>436.41-F77</f>
        <v>0</v>
      </c>
      <c r="H38" s="169"/>
      <c r="I38" s="142" t="s">
        <v>116</v>
      </c>
      <c r="J38" s="99"/>
      <c r="K38" s="100"/>
    </row>
    <row r="39" spans="1:11" s="66" customFormat="1" ht="24.75" customHeight="1">
      <c r="A39" s="97"/>
      <c r="B39" s="98">
        <v>25</v>
      </c>
      <c r="C39" s="125" t="s">
        <v>90</v>
      </c>
      <c r="D39" s="98"/>
      <c r="E39" s="98" t="s">
        <v>91</v>
      </c>
      <c r="F39" s="98"/>
      <c r="G39" s="124">
        <f>30.96-F78</f>
        <v>0</v>
      </c>
      <c r="H39" s="169"/>
      <c r="I39" s="142" t="s">
        <v>116</v>
      </c>
      <c r="J39" s="99"/>
      <c r="K39" s="100"/>
    </row>
    <row r="40" spans="1:11" s="66" customFormat="1" ht="31.5">
      <c r="A40" s="97"/>
      <c r="B40" s="98">
        <v>26</v>
      </c>
      <c r="C40" s="125" t="s">
        <v>96</v>
      </c>
      <c r="D40" s="98">
        <v>191872001</v>
      </c>
      <c r="E40" s="98" t="s">
        <v>97</v>
      </c>
      <c r="F40" s="98" t="s">
        <v>98</v>
      </c>
      <c r="G40" s="124" t="s">
        <v>178</v>
      </c>
      <c r="H40" s="169">
        <f>J40/G53</f>
        <v>0.0005561316656944602</v>
      </c>
      <c r="I40" s="98"/>
      <c r="J40" s="99">
        <f>2885.92+970*2.558</f>
        <v>5367.18</v>
      </c>
      <c r="K40" s="100"/>
    </row>
    <row r="41" spans="1:11" s="66" customFormat="1" ht="42">
      <c r="A41" s="97"/>
      <c r="B41" s="98">
        <v>27</v>
      </c>
      <c r="C41" s="125" t="s">
        <v>179</v>
      </c>
      <c r="D41" s="98">
        <v>807000028</v>
      </c>
      <c r="E41" s="98" t="s">
        <v>102</v>
      </c>
      <c r="F41" s="98" t="s">
        <v>180</v>
      </c>
      <c r="G41" s="124" t="s">
        <v>181</v>
      </c>
      <c r="H41" s="169">
        <f>J41/G53</f>
        <v>0.2958365895607137</v>
      </c>
      <c r="I41" s="98" t="s">
        <v>158</v>
      </c>
      <c r="J41" s="99">
        <f>2776.07+1115290.7*2.558-595.6</f>
        <v>2855094.0805999995</v>
      </c>
      <c r="K41" s="100"/>
    </row>
    <row r="42" spans="1:11" s="66" customFormat="1" ht="31.5" customHeight="1">
      <c r="A42" s="97"/>
      <c r="B42" s="98">
        <v>28</v>
      </c>
      <c r="C42" s="125" t="s">
        <v>182</v>
      </c>
      <c r="D42" s="98">
        <v>600038906</v>
      </c>
      <c r="E42" s="98" t="s">
        <v>104</v>
      </c>
      <c r="F42" s="143" t="s">
        <v>183</v>
      </c>
      <c r="G42" s="124">
        <f>5286.46-899.98</f>
        <v>4386.48</v>
      </c>
      <c r="H42" s="169">
        <f>G42/G53</f>
        <v>0.00045451436861358024</v>
      </c>
      <c r="I42" s="98" t="s">
        <v>147</v>
      </c>
      <c r="J42" s="99"/>
      <c r="K42" s="100"/>
    </row>
    <row r="43" spans="1:11" s="66" customFormat="1" ht="23.25" customHeight="1">
      <c r="A43" s="97"/>
      <c r="B43" s="98">
        <v>29</v>
      </c>
      <c r="C43" s="125" t="s">
        <v>184</v>
      </c>
      <c r="D43" s="98">
        <v>690652729</v>
      </c>
      <c r="E43" s="98" t="s">
        <v>105</v>
      </c>
      <c r="F43" s="98" t="s">
        <v>185</v>
      </c>
      <c r="G43" s="124">
        <f>432507.85-319809.91</f>
        <v>112697.94</v>
      </c>
      <c r="H43" s="169">
        <f>G43/G53</f>
        <v>0.011677434535926564</v>
      </c>
      <c r="I43" s="98" t="s">
        <v>147</v>
      </c>
      <c r="J43" s="99"/>
      <c r="K43" s="100"/>
    </row>
    <row r="44" spans="1:11" s="66" customFormat="1" ht="43.5" customHeight="1">
      <c r="A44" s="97"/>
      <c r="B44" s="98">
        <v>30</v>
      </c>
      <c r="C44" s="125" t="s">
        <v>186</v>
      </c>
      <c r="D44" s="98" t="s">
        <v>106</v>
      </c>
      <c r="E44" s="98" t="s">
        <v>109</v>
      </c>
      <c r="F44" s="98" t="s">
        <v>107</v>
      </c>
      <c r="G44" s="124" t="s">
        <v>187</v>
      </c>
      <c r="H44" s="169">
        <f>J44/G53</f>
        <v>0.0036631880660656377</v>
      </c>
      <c r="I44" s="98"/>
      <c r="J44" s="99">
        <f>13820.61*2.558</f>
        <v>35353.12038</v>
      </c>
      <c r="K44" s="100"/>
    </row>
    <row r="45" spans="1:11" s="66" customFormat="1" ht="23.25" customHeight="1">
      <c r="A45" s="97"/>
      <c r="B45" s="98">
        <v>31</v>
      </c>
      <c r="C45" s="125" t="s">
        <v>110</v>
      </c>
      <c r="D45" s="98">
        <v>7743524039</v>
      </c>
      <c r="E45" s="98" t="s">
        <v>111</v>
      </c>
      <c r="F45" s="98" t="s">
        <v>189</v>
      </c>
      <c r="G45" s="124" t="s">
        <v>190</v>
      </c>
      <c r="H45" s="169">
        <f>J45/G53</f>
        <v>0.07894133420026012</v>
      </c>
      <c r="I45" s="98"/>
      <c r="J45" s="99">
        <f>296220*2.558+127655/100*3.2317</f>
        <v>761856.1866349999</v>
      </c>
      <c r="K45" s="100"/>
    </row>
    <row r="46" spans="1:11" s="66" customFormat="1" ht="24" customHeight="1">
      <c r="A46" s="97"/>
      <c r="B46" s="98">
        <v>32</v>
      </c>
      <c r="C46" s="125" t="s">
        <v>191</v>
      </c>
      <c r="D46" s="98">
        <v>101528828</v>
      </c>
      <c r="E46" s="98" t="s">
        <v>114</v>
      </c>
      <c r="F46" s="98" t="s">
        <v>192</v>
      </c>
      <c r="G46" s="124">
        <v>486.11</v>
      </c>
      <c r="H46" s="169">
        <f>G46/G53</f>
        <v>5.0369312005696485E-05</v>
      </c>
      <c r="I46" s="98"/>
      <c r="J46" s="99"/>
      <c r="K46" s="100"/>
    </row>
    <row r="47" spans="1:11" s="66" customFormat="1" ht="31.5">
      <c r="A47" s="97"/>
      <c r="B47" s="98">
        <v>33</v>
      </c>
      <c r="C47" s="125" t="s">
        <v>96</v>
      </c>
      <c r="D47" s="98">
        <v>191872001</v>
      </c>
      <c r="E47" s="98" t="s">
        <v>97</v>
      </c>
      <c r="F47" s="98" t="s">
        <v>98</v>
      </c>
      <c r="G47" s="124">
        <v>3520</v>
      </c>
      <c r="H47" s="169">
        <f>G47/G53</f>
        <v>0.0003647322175228891</v>
      </c>
      <c r="I47" s="98"/>
      <c r="J47" s="99"/>
      <c r="K47" s="100"/>
    </row>
    <row r="48" spans="1:11" s="66" customFormat="1" ht="32.25" customHeight="1">
      <c r="A48" s="97"/>
      <c r="B48" s="98">
        <v>34</v>
      </c>
      <c r="C48" s="125" t="s">
        <v>154</v>
      </c>
      <c r="D48" s="98"/>
      <c r="E48" s="98" t="s">
        <v>123</v>
      </c>
      <c r="F48" s="98"/>
      <c r="G48" s="124">
        <v>3417.42</v>
      </c>
      <c r="H48" s="169">
        <f>G48/G53</f>
        <v>0.0003541031746610999</v>
      </c>
      <c r="I48" s="98"/>
      <c r="J48" s="99"/>
      <c r="K48" s="100"/>
    </row>
    <row r="49" spans="1:11" s="66" customFormat="1" ht="42">
      <c r="A49" s="97"/>
      <c r="B49" s="98">
        <v>35</v>
      </c>
      <c r="C49" s="125" t="s">
        <v>193</v>
      </c>
      <c r="D49" s="98">
        <v>7806052889</v>
      </c>
      <c r="E49" s="98" t="s">
        <v>124</v>
      </c>
      <c r="F49" s="98" t="s">
        <v>194</v>
      </c>
      <c r="G49" s="124" t="s">
        <v>127</v>
      </c>
      <c r="H49" s="169">
        <f>J49/G53</f>
        <v>0.001309992630821504</v>
      </c>
      <c r="I49" s="98"/>
      <c r="J49" s="99">
        <f>391206.76/100*3.2317</f>
        <v>12642.62886292</v>
      </c>
      <c r="K49" s="100"/>
    </row>
    <row r="50" spans="1:11" s="66" customFormat="1" ht="31.5">
      <c r="A50" s="97"/>
      <c r="B50" s="98">
        <v>36</v>
      </c>
      <c r="C50" s="125" t="s">
        <v>195</v>
      </c>
      <c r="D50" s="98">
        <v>100122726</v>
      </c>
      <c r="E50" s="98" t="s">
        <v>136</v>
      </c>
      <c r="F50" s="98" t="s">
        <v>196</v>
      </c>
      <c r="G50" s="124">
        <f>2814665.02+1126590.39-347.1+729701.21</f>
        <v>4670609.52</v>
      </c>
      <c r="H50" s="169">
        <f>G50/G53</f>
        <v>0.48395504756054447</v>
      </c>
      <c r="I50" s="98" t="s">
        <v>197</v>
      </c>
      <c r="J50" s="99"/>
      <c r="K50" s="100"/>
    </row>
    <row r="51" spans="1:11" s="66" customFormat="1" ht="21">
      <c r="A51" s="97"/>
      <c r="B51" s="98">
        <v>37</v>
      </c>
      <c r="C51" s="125" t="s">
        <v>138</v>
      </c>
      <c r="D51" s="98">
        <v>100420574</v>
      </c>
      <c r="E51" s="98" t="s">
        <v>139</v>
      </c>
      <c r="F51" s="98" t="s">
        <v>140</v>
      </c>
      <c r="G51" s="124">
        <v>2486.5</v>
      </c>
      <c r="H51" s="169">
        <f>G51/G53</f>
        <v>0.00025764393717916587</v>
      </c>
      <c r="I51" s="98"/>
      <c r="J51" s="99"/>
      <c r="K51" s="100"/>
    </row>
    <row r="52" spans="1:11" s="66" customFormat="1" ht="31.5">
      <c r="A52" s="97"/>
      <c r="B52" s="98">
        <v>38</v>
      </c>
      <c r="C52" s="125" t="s">
        <v>229</v>
      </c>
      <c r="D52" s="98">
        <v>204136001</v>
      </c>
      <c r="E52" s="98" t="s">
        <v>230</v>
      </c>
      <c r="F52" s="98" t="s">
        <v>231</v>
      </c>
      <c r="G52" s="124">
        <v>10633.39</v>
      </c>
      <c r="H52" s="169">
        <f>G52/G53</f>
        <v>0.001101801112069805</v>
      </c>
      <c r="I52" s="98"/>
      <c r="J52" s="99"/>
      <c r="K52" s="100"/>
    </row>
    <row r="53" spans="1:11" ht="10.5">
      <c r="A53" s="104"/>
      <c r="B53" s="105"/>
      <c r="C53" s="118" t="s">
        <v>8</v>
      </c>
      <c r="D53" s="105"/>
      <c r="E53" s="105"/>
      <c r="F53" s="105"/>
      <c r="G53" s="144">
        <f>J44+G43+G42+J41+J40+G39+G38+G37+G36+G35+G34+G33+G32+G31+G30+G29+G28+G27+G26+G25+G24+J23+J22+J21+G20+G19+G18+G17+J16+J15+J45+G46+G47+G48+J49+G50+G51+G52</f>
        <v>9650916.016979221</v>
      </c>
      <c r="H53" s="170">
        <f>H46+H45+H44+H43+H42+H41+H40+J28+H24+H23+H22+H21+H20+H19+H18+H17+H16+H15+H47+H48+H49+H50+H51+H52</f>
        <v>0.9999999999999999</v>
      </c>
      <c r="I53" s="105"/>
      <c r="J53" s="78"/>
      <c r="K53" s="79"/>
    </row>
    <row r="54" spans="1:11" ht="10.5">
      <c r="A54" s="104"/>
      <c r="B54" s="106"/>
      <c r="C54" s="107"/>
      <c r="D54" s="108"/>
      <c r="E54" s="108"/>
      <c r="F54" s="108"/>
      <c r="G54" s="109"/>
      <c r="H54" s="110"/>
      <c r="I54" s="108"/>
      <c r="J54" s="78"/>
      <c r="K54" s="79"/>
    </row>
    <row r="55" spans="1:11" ht="10.5">
      <c r="A55" s="140"/>
      <c r="B55" s="112"/>
      <c r="C55" s="145"/>
      <c r="D55" s="172" t="s">
        <v>9</v>
      </c>
      <c r="E55" s="172"/>
      <c r="F55" s="172"/>
      <c r="G55" s="172"/>
      <c r="H55" s="146"/>
      <c r="I55" s="112"/>
      <c r="J55" s="78"/>
      <c r="K55" s="79"/>
    </row>
    <row r="56" spans="1:11" ht="10.5">
      <c r="A56" s="140"/>
      <c r="B56" s="172" t="s">
        <v>198</v>
      </c>
      <c r="C56" s="172"/>
      <c r="D56" s="172"/>
      <c r="E56" s="172"/>
      <c r="F56" s="172"/>
      <c r="G56" s="172"/>
      <c r="H56" s="172"/>
      <c r="I56" s="172"/>
      <c r="J56" s="78"/>
      <c r="K56" s="79"/>
    </row>
    <row r="57" spans="1:11" ht="10.5">
      <c r="A57" s="140"/>
      <c r="B57" s="116"/>
      <c r="C57" s="117"/>
      <c r="D57" s="171" t="s">
        <v>10</v>
      </c>
      <c r="E57" s="171"/>
      <c r="F57" s="171"/>
      <c r="G57" s="171"/>
      <c r="H57" s="147"/>
      <c r="I57" s="116"/>
      <c r="J57" s="78"/>
      <c r="K57" s="79"/>
    </row>
    <row r="58" spans="1:11" ht="10.5">
      <c r="A58" s="140"/>
      <c r="B58" s="116"/>
      <c r="C58" s="117"/>
      <c r="D58" s="116"/>
      <c r="E58" s="116"/>
      <c r="F58" s="116"/>
      <c r="G58" s="116"/>
      <c r="H58" s="147"/>
      <c r="I58" s="116"/>
      <c r="J58" s="78"/>
      <c r="K58" s="79"/>
    </row>
    <row r="59" spans="1:11" ht="10.5">
      <c r="A59" s="140"/>
      <c r="B59" s="112"/>
      <c r="C59" s="145"/>
      <c r="D59" s="172" t="s">
        <v>11</v>
      </c>
      <c r="E59" s="172"/>
      <c r="F59" s="172"/>
      <c r="G59" s="172"/>
      <c r="H59" s="146"/>
      <c r="I59" s="112"/>
      <c r="J59" s="78"/>
      <c r="K59" s="79"/>
    </row>
    <row r="60" spans="1:11" ht="10.5">
      <c r="A60" s="140"/>
      <c r="B60" s="173" t="s">
        <v>199</v>
      </c>
      <c r="C60" s="173"/>
      <c r="D60" s="173"/>
      <c r="E60" s="173"/>
      <c r="F60" s="173"/>
      <c r="G60" s="173"/>
      <c r="H60" s="173"/>
      <c r="I60" s="173"/>
      <c r="J60" s="78"/>
      <c r="K60" s="79"/>
    </row>
    <row r="61" spans="1:11" s="68" customFormat="1" ht="67.5" customHeight="1">
      <c r="A61" s="148" t="s">
        <v>29</v>
      </c>
      <c r="B61" s="118" t="s">
        <v>31</v>
      </c>
      <c r="C61" s="118" t="s">
        <v>14</v>
      </c>
      <c r="D61" s="118" t="s">
        <v>15</v>
      </c>
      <c r="E61" s="118" t="s">
        <v>7</v>
      </c>
      <c r="F61" s="118" t="s">
        <v>16</v>
      </c>
      <c r="G61" s="118" t="s">
        <v>17</v>
      </c>
      <c r="H61" s="118" t="s">
        <v>34</v>
      </c>
      <c r="I61" s="118" t="s">
        <v>32</v>
      </c>
      <c r="J61" s="78"/>
      <c r="K61" s="79"/>
    </row>
    <row r="62" spans="1:11" ht="10.5">
      <c r="A62" s="149"/>
      <c r="B62" s="118">
        <v>1</v>
      </c>
      <c r="C62" s="118">
        <v>2</v>
      </c>
      <c r="D62" s="118">
        <v>3</v>
      </c>
      <c r="E62" s="118">
        <v>4</v>
      </c>
      <c r="F62" s="118">
        <v>5</v>
      </c>
      <c r="G62" s="118">
        <v>6</v>
      </c>
      <c r="H62" s="118">
        <v>7</v>
      </c>
      <c r="I62" s="118">
        <v>8</v>
      </c>
      <c r="J62" s="78"/>
      <c r="K62" s="79"/>
    </row>
    <row r="63" spans="1:11" ht="30.75" customHeight="1">
      <c r="A63" s="150">
        <v>1</v>
      </c>
      <c r="B63" s="125" t="s">
        <v>46</v>
      </c>
      <c r="C63" s="151">
        <v>19.67</v>
      </c>
      <c r="D63" s="121">
        <v>43238</v>
      </c>
      <c r="E63" s="98" t="s">
        <v>63</v>
      </c>
      <c r="F63" s="124">
        <f>9.94+4.87+4.86</f>
        <v>19.669999999999998</v>
      </c>
      <c r="G63" s="152" t="s">
        <v>128</v>
      </c>
      <c r="H63" s="153">
        <f aca="true" t="shared" si="0" ref="H63:H78">F63*100/C63</f>
        <v>99.99999999999999</v>
      </c>
      <c r="I63" s="142" t="s">
        <v>116</v>
      </c>
      <c r="J63" s="78"/>
      <c r="K63" s="79"/>
    </row>
    <row r="64" spans="1:11" ht="24" customHeight="1">
      <c r="A64" s="150">
        <v>2</v>
      </c>
      <c r="B64" s="125" t="s">
        <v>65</v>
      </c>
      <c r="C64" s="124">
        <v>114.06</v>
      </c>
      <c r="D64" s="121">
        <v>43263</v>
      </c>
      <c r="E64" s="98" t="s">
        <v>92</v>
      </c>
      <c r="F64" s="154">
        <f>28.52+28.52+28.52+28.5</f>
        <v>114.06</v>
      </c>
      <c r="G64" s="152" t="s">
        <v>129</v>
      </c>
      <c r="H64" s="153">
        <f t="shared" si="0"/>
        <v>100</v>
      </c>
      <c r="I64" s="142" t="s">
        <v>116</v>
      </c>
      <c r="J64" s="78"/>
      <c r="K64" s="79"/>
    </row>
    <row r="65" spans="1:11" ht="17.25" customHeight="1">
      <c r="A65" s="150">
        <v>3</v>
      </c>
      <c r="B65" s="125" t="s">
        <v>67</v>
      </c>
      <c r="C65" s="124">
        <v>821.4</v>
      </c>
      <c r="D65" s="121">
        <v>43263</v>
      </c>
      <c r="E65" s="98" t="s">
        <v>92</v>
      </c>
      <c r="F65" s="154">
        <f>616.05+205.35</f>
        <v>821.4</v>
      </c>
      <c r="G65" s="152" t="s">
        <v>130</v>
      </c>
      <c r="H65" s="153">
        <f t="shared" si="0"/>
        <v>100</v>
      </c>
      <c r="I65" s="142" t="s">
        <v>126</v>
      </c>
      <c r="J65" s="78"/>
      <c r="K65" s="79"/>
    </row>
    <row r="66" spans="1:11" ht="27" customHeight="1">
      <c r="A66" s="150">
        <v>4</v>
      </c>
      <c r="B66" s="125" t="s">
        <v>69</v>
      </c>
      <c r="C66" s="124">
        <v>22010.6</v>
      </c>
      <c r="D66" s="121">
        <v>43263</v>
      </c>
      <c r="E66" s="98" t="s">
        <v>92</v>
      </c>
      <c r="F66" s="154">
        <f>5502.65+5502.65+5502.65+5502.65</f>
        <v>22010.6</v>
      </c>
      <c r="G66" s="152" t="s">
        <v>131</v>
      </c>
      <c r="H66" s="153">
        <f t="shared" si="0"/>
        <v>100</v>
      </c>
      <c r="I66" s="142" t="s">
        <v>116</v>
      </c>
      <c r="J66" s="78"/>
      <c r="K66" s="79"/>
    </row>
    <row r="67" spans="1:11" ht="29.25" customHeight="1">
      <c r="A67" s="150">
        <v>5</v>
      </c>
      <c r="B67" s="125" t="s">
        <v>71</v>
      </c>
      <c r="C67" s="124">
        <v>797.89</v>
      </c>
      <c r="D67" s="121">
        <v>43263</v>
      </c>
      <c r="E67" s="98" t="s">
        <v>92</v>
      </c>
      <c r="F67" s="154">
        <f>199.47+199.47+199.47+199.48</f>
        <v>797.89</v>
      </c>
      <c r="G67" s="152" t="s">
        <v>132</v>
      </c>
      <c r="H67" s="153">
        <f t="shared" si="0"/>
        <v>100</v>
      </c>
      <c r="I67" s="142" t="s">
        <v>116</v>
      </c>
      <c r="J67" s="78"/>
      <c r="K67" s="79"/>
    </row>
    <row r="68" spans="1:11" ht="21.75" customHeight="1">
      <c r="A68" s="150">
        <v>6</v>
      </c>
      <c r="B68" s="125" t="s">
        <v>72</v>
      </c>
      <c r="C68" s="124">
        <v>586.77</v>
      </c>
      <c r="D68" s="121">
        <v>43263</v>
      </c>
      <c r="E68" s="98" t="s">
        <v>92</v>
      </c>
      <c r="F68" s="154">
        <f>146.69+146.69+146.69+146.7</f>
        <v>586.77</v>
      </c>
      <c r="G68" s="152" t="s">
        <v>133</v>
      </c>
      <c r="H68" s="153">
        <f t="shared" si="0"/>
        <v>100</v>
      </c>
      <c r="I68" s="142" t="s">
        <v>116</v>
      </c>
      <c r="J68" s="78"/>
      <c r="K68" s="79"/>
    </row>
    <row r="69" spans="1:11" ht="21.75" customHeight="1">
      <c r="A69" s="150">
        <v>7</v>
      </c>
      <c r="B69" s="125" t="s">
        <v>73</v>
      </c>
      <c r="C69" s="124">
        <v>10808.17</v>
      </c>
      <c r="D69" s="121">
        <v>43263</v>
      </c>
      <c r="E69" s="98" t="s">
        <v>92</v>
      </c>
      <c r="F69" s="154">
        <f>2702.04+2702.04+2702.04+2702.05</f>
        <v>10808.17</v>
      </c>
      <c r="G69" s="152" t="s">
        <v>129</v>
      </c>
      <c r="H69" s="153">
        <f t="shared" si="0"/>
        <v>100</v>
      </c>
      <c r="I69" s="142" t="s">
        <v>116</v>
      </c>
      <c r="J69" s="78"/>
      <c r="K69" s="79"/>
    </row>
    <row r="70" spans="1:11" ht="25.5" customHeight="1">
      <c r="A70" s="150">
        <v>8</v>
      </c>
      <c r="B70" s="125" t="s">
        <v>75</v>
      </c>
      <c r="C70" s="124">
        <v>2029.75</v>
      </c>
      <c r="D70" s="121">
        <v>43263</v>
      </c>
      <c r="E70" s="98" t="s">
        <v>92</v>
      </c>
      <c r="F70" s="154">
        <f>507.44+507.44+507.44+507.43</f>
        <v>2029.75</v>
      </c>
      <c r="G70" s="152" t="s">
        <v>129</v>
      </c>
      <c r="H70" s="153">
        <f t="shared" si="0"/>
        <v>100</v>
      </c>
      <c r="I70" s="142" t="s">
        <v>116</v>
      </c>
      <c r="J70" s="78"/>
      <c r="K70" s="79"/>
    </row>
    <row r="71" spans="1:11" ht="21.75" customHeight="1">
      <c r="A71" s="150">
        <v>9</v>
      </c>
      <c r="B71" s="125" t="s">
        <v>76</v>
      </c>
      <c r="C71" s="124">
        <v>423.61</v>
      </c>
      <c r="D71" s="121">
        <v>43263</v>
      </c>
      <c r="E71" s="98" t="s">
        <v>92</v>
      </c>
      <c r="F71" s="154">
        <f>105.9+105.9+105.9+105.91</f>
        <v>423.61</v>
      </c>
      <c r="G71" s="152" t="s">
        <v>129</v>
      </c>
      <c r="H71" s="153">
        <f t="shared" si="0"/>
        <v>100</v>
      </c>
      <c r="I71" s="142" t="s">
        <v>116</v>
      </c>
      <c r="J71" s="78"/>
      <c r="K71" s="79"/>
    </row>
    <row r="72" spans="1:11" ht="24.75" customHeight="1">
      <c r="A72" s="150">
        <v>10</v>
      </c>
      <c r="B72" s="125" t="s">
        <v>79</v>
      </c>
      <c r="C72" s="124">
        <v>3187.96</v>
      </c>
      <c r="D72" s="121">
        <v>43263</v>
      </c>
      <c r="E72" s="98" t="s">
        <v>92</v>
      </c>
      <c r="F72" s="154">
        <f>796.99+796.99+796.99+796.99</f>
        <v>3187.96</v>
      </c>
      <c r="G72" s="152" t="s">
        <v>129</v>
      </c>
      <c r="H72" s="153">
        <f t="shared" si="0"/>
        <v>100</v>
      </c>
      <c r="I72" s="142" t="s">
        <v>116</v>
      </c>
      <c r="J72" s="78"/>
      <c r="K72" s="79"/>
    </row>
    <row r="73" spans="1:11" ht="22.5" customHeight="1">
      <c r="A73" s="150">
        <v>11</v>
      </c>
      <c r="B73" s="125" t="s">
        <v>81</v>
      </c>
      <c r="C73" s="124">
        <v>3731.15</v>
      </c>
      <c r="D73" s="121">
        <v>43263</v>
      </c>
      <c r="E73" s="98" t="s">
        <v>92</v>
      </c>
      <c r="F73" s="154">
        <f>932.79+932.79+932.79+932.78</f>
        <v>3731.1499999999996</v>
      </c>
      <c r="G73" s="152" t="s">
        <v>134</v>
      </c>
      <c r="H73" s="153">
        <f t="shared" si="0"/>
        <v>99.99999999999999</v>
      </c>
      <c r="I73" s="142" t="s">
        <v>116</v>
      </c>
      <c r="J73" s="78"/>
      <c r="K73" s="79"/>
    </row>
    <row r="74" spans="1:11" ht="21" customHeight="1">
      <c r="A74" s="150">
        <v>12</v>
      </c>
      <c r="B74" s="125" t="s">
        <v>82</v>
      </c>
      <c r="C74" s="124">
        <v>462.39</v>
      </c>
      <c r="D74" s="121">
        <v>43263</v>
      </c>
      <c r="E74" s="98" t="s">
        <v>92</v>
      </c>
      <c r="F74" s="154">
        <f>115.6+115.6+115.6+115.59</f>
        <v>462.39</v>
      </c>
      <c r="G74" s="152" t="s">
        <v>129</v>
      </c>
      <c r="H74" s="153">
        <f t="shared" si="0"/>
        <v>100</v>
      </c>
      <c r="I74" s="142" t="s">
        <v>116</v>
      </c>
      <c r="J74" s="78"/>
      <c r="K74" s="79"/>
    </row>
    <row r="75" spans="1:11" ht="21">
      <c r="A75" s="150">
        <v>13</v>
      </c>
      <c r="B75" s="125" t="s">
        <v>84</v>
      </c>
      <c r="C75" s="124">
        <v>9926.92</v>
      </c>
      <c r="D75" s="121">
        <v>43263</v>
      </c>
      <c r="E75" s="98" t="s">
        <v>92</v>
      </c>
      <c r="F75" s="154">
        <f>2481.73+2481.73+2481.73+2481.73</f>
        <v>9926.92</v>
      </c>
      <c r="G75" s="152" t="s">
        <v>135</v>
      </c>
      <c r="H75" s="153">
        <f t="shared" si="0"/>
        <v>100</v>
      </c>
      <c r="I75" s="142" t="s">
        <v>116</v>
      </c>
      <c r="J75" s="78"/>
      <c r="K75" s="79"/>
    </row>
    <row r="76" spans="1:11" ht="21" customHeight="1">
      <c r="A76" s="150">
        <v>14</v>
      </c>
      <c r="B76" s="125" t="s">
        <v>86</v>
      </c>
      <c r="C76" s="124">
        <v>532.17</v>
      </c>
      <c r="D76" s="121">
        <v>43263</v>
      </c>
      <c r="E76" s="98" t="s">
        <v>92</v>
      </c>
      <c r="F76" s="154">
        <f>133.04+133.04+133.04+133.05</f>
        <v>532.1700000000001</v>
      </c>
      <c r="G76" s="152" t="s">
        <v>129</v>
      </c>
      <c r="H76" s="153">
        <f t="shared" si="0"/>
        <v>100.00000000000003</v>
      </c>
      <c r="I76" s="142" t="s">
        <v>116</v>
      </c>
      <c r="J76" s="78"/>
      <c r="K76" s="79"/>
    </row>
    <row r="77" spans="1:11" ht="23.25" customHeight="1">
      <c r="A77" s="150">
        <v>15</v>
      </c>
      <c r="B77" s="125" t="s">
        <v>88</v>
      </c>
      <c r="C77" s="124">
        <v>436.41</v>
      </c>
      <c r="D77" s="121">
        <v>43263</v>
      </c>
      <c r="E77" s="98" t="s">
        <v>92</v>
      </c>
      <c r="F77" s="154">
        <f>109.1+109.1+109.1+109.11</f>
        <v>436.40999999999997</v>
      </c>
      <c r="G77" s="152" t="s">
        <v>129</v>
      </c>
      <c r="H77" s="153">
        <f t="shared" si="0"/>
        <v>100</v>
      </c>
      <c r="I77" s="142" t="s">
        <v>116</v>
      </c>
      <c r="J77" s="78"/>
      <c r="K77" s="79"/>
    </row>
    <row r="78" spans="1:11" ht="23.25" customHeight="1">
      <c r="A78" s="150">
        <v>16</v>
      </c>
      <c r="B78" s="125" t="s">
        <v>90</v>
      </c>
      <c r="C78" s="124">
        <v>30.96</v>
      </c>
      <c r="D78" s="121">
        <v>43263</v>
      </c>
      <c r="E78" s="98" t="s">
        <v>92</v>
      </c>
      <c r="F78" s="154">
        <f>7.74+7.74+7.74+7.74</f>
        <v>30.96</v>
      </c>
      <c r="G78" s="152" t="s">
        <v>129</v>
      </c>
      <c r="H78" s="153">
        <f t="shared" si="0"/>
        <v>100</v>
      </c>
      <c r="I78" s="142" t="s">
        <v>116</v>
      </c>
      <c r="J78" s="78"/>
      <c r="K78" s="79"/>
    </row>
    <row r="79" spans="1:11" ht="10.5">
      <c r="A79" s="149"/>
      <c r="B79" s="119" t="s">
        <v>8</v>
      </c>
      <c r="C79" s="155">
        <f>SUM(C63:C78)</f>
        <v>55919.88</v>
      </c>
      <c r="D79" s="94"/>
      <c r="E79" s="94"/>
      <c r="F79" s="120">
        <f>SUM(F63:F78)</f>
        <v>55919.88</v>
      </c>
      <c r="G79" s="94"/>
      <c r="H79" s="120">
        <f>F79*100/C79</f>
        <v>100</v>
      </c>
      <c r="I79" s="94"/>
      <c r="J79" s="78"/>
      <c r="K79" s="79"/>
    </row>
    <row r="80" spans="1:11" ht="10.5">
      <c r="A80" s="111"/>
      <c r="B80" s="111"/>
      <c r="C80" s="111"/>
      <c r="D80" s="111"/>
      <c r="E80" s="111"/>
      <c r="F80" s="111"/>
      <c r="G80" s="111"/>
      <c r="H80" s="111"/>
      <c r="I80" s="111"/>
      <c r="J80" s="78"/>
      <c r="K80" s="79"/>
    </row>
    <row r="81" spans="1:11" s="66" customFormat="1" ht="10.5">
      <c r="A81" s="156"/>
      <c r="B81" s="156"/>
      <c r="C81" s="156"/>
      <c r="D81" s="172" t="s">
        <v>19</v>
      </c>
      <c r="E81" s="172"/>
      <c r="F81" s="172"/>
      <c r="G81" s="172"/>
      <c r="H81" s="156"/>
      <c r="I81" s="156"/>
      <c r="J81" s="99"/>
      <c r="K81" s="100"/>
    </row>
    <row r="82" spans="1:11" ht="10.5">
      <c r="A82" s="140"/>
      <c r="B82" s="140"/>
      <c r="C82" s="172" t="s">
        <v>200</v>
      </c>
      <c r="D82" s="172"/>
      <c r="E82" s="172"/>
      <c r="F82" s="172"/>
      <c r="G82" s="172"/>
      <c r="H82" s="172"/>
      <c r="I82" s="140"/>
      <c r="J82" s="78"/>
      <c r="K82" s="79"/>
    </row>
    <row r="83" spans="1:11" ht="10.5">
      <c r="A83" s="157"/>
      <c r="B83" s="112"/>
      <c r="C83" s="140"/>
      <c r="D83" s="171" t="s">
        <v>10</v>
      </c>
      <c r="E83" s="171"/>
      <c r="F83" s="171"/>
      <c r="G83" s="171"/>
      <c r="H83" s="140"/>
      <c r="I83" s="112"/>
      <c r="J83" s="78"/>
      <c r="K83" s="79"/>
    </row>
    <row r="84" spans="1:11" ht="10.5">
      <c r="A84" s="157"/>
      <c r="B84" s="112"/>
      <c r="C84" s="140"/>
      <c r="D84" s="116"/>
      <c r="E84" s="116"/>
      <c r="F84" s="116"/>
      <c r="G84" s="116"/>
      <c r="H84" s="140"/>
      <c r="I84" s="112"/>
      <c r="J84" s="78"/>
      <c r="K84" s="79"/>
    </row>
    <row r="85" spans="1:11" ht="10.5">
      <c r="A85" s="140"/>
      <c r="B85" s="116"/>
      <c r="C85" s="112"/>
      <c r="D85" s="172" t="s">
        <v>21</v>
      </c>
      <c r="E85" s="172"/>
      <c r="F85" s="172"/>
      <c r="G85" s="172"/>
      <c r="H85" s="112"/>
      <c r="I85" s="116"/>
      <c r="J85" s="78"/>
      <c r="K85" s="79"/>
    </row>
    <row r="86" spans="1:11" ht="10.5">
      <c r="A86" s="140"/>
      <c r="B86" s="116"/>
      <c r="C86" s="112"/>
      <c r="D86" s="172" t="s">
        <v>201</v>
      </c>
      <c r="E86" s="172"/>
      <c r="F86" s="172"/>
      <c r="G86" s="172"/>
      <c r="H86" s="112"/>
      <c r="I86" s="116"/>
      <c r="J86" s="78"/>
      <c r="K86" s="79"/>
    </row>
    <row r="87" spans="1:11" s="68" customFormat="1" ht="66" customHeight="1">
      <c r="A87" s="148" t="s">
        <v>29</v>
      </c>
      <c r="B87" s="118" t="s">
        <v>31</v>
      </c>
      <c r="C87" s="118" t="s">
        <v>14</v>
      </c>
      <c r="D87" s="118" t="s">
        <v>15</v>
      </c>
      <c r="E87" s="118" t="s">
        <v>7</v>
      </c>
      <c r="F87" s="118" t="s">
        <v>16</v>
      </c>
      <c r="G87" s="118" t="s">
        <v>17</v>
      </c>
      <c r="H87" s="118" t="s">
        <v>34</v>
      </c>
      <c r="I87" s="118" t="s">
        <v>32</v>
      </c>
      <c r="J87" s="78"/>
      <c r="K87" s="79"/>
    </row>
    <row r="88" spans="1:11" ht="10.5">
      <c r="A88" s="149"/>
      <c r="B88" s="118">
        <v>1</v>
      </c>
      <c r="C88" s="118">
        <v>2</v>
      </c>
      <c r="D88" s="118">
        <v>3</v>
      </c>
      <c r="E88" s="118">
        <v>4</v>
      </c>
      <c r="F88" s="118">
        <v>5</v>
      </c>
      <c r="G88" s="118">
        <v>6</v>
      </c>
      <c r="H88" s="118">
        <v>7</v>
      </c>
      <c r="I88" s="118">
        <v>8</v>
      </c>
      <c r="J88" s="78"/>
      <c r="K88" s="79"/>
    </row>
    <row r="89" spans="1:11" ht="25.5" customHeight="1">
      <c r="A89" s="150">
        <v>1</v>
      </c>
      <c r="B89" s="125" t="s">
        <v>163</v>
      </c>
      <c r="C89" s="151">
        <v>464924.92</v>
      </c>
      <c r="D89" s="121">
        <v>43228</v>
      </c>
      <c r="E89" s="98" t="s">
        <v>205</v>
      </c>
      <c r="F89" s="124">
        <v>57.3</v>
      </c>
      <c r="G89" s="121" t="s">
        <v>144</v>
      </c>
      <c r="H89" s="158">
        <f>F89*100/C92</f>
        <v>0.0007207157669192029</v>
      </c>
      <c r="I89" s="98" t="s">
        <v>101</v>
      </c>
      <c r="J89" s="78"/>
      <c r="K89" s="79"/>
    </row>
    <row r="90" spans="1:13" ht="54.75" customHeight="1">
      <c r="A90" s="150">
        <v>2</v>
      </c>
      <c r="B90" s="125" t="s">
        <v>202</v>
      </c>
      <c r="C90" s="124" t="s">
        <v>203</v>
      </c>
      <c r="D90" s="121">
        <v>43277</v>
      </c>
      <c r="E90" s="98" t="s">
        <v>103</v>
      </c>
      <c r="F90" s="124" t="s">
        <v>155</v>
      </c>
      <c r="G90" s="121" t="s">
        <v>144</v>
      </c>
      <c r="H90" s="158">
        <f>595.6*100/C92</f>
        <v>0.007491419036249166</v>
      </c>
      <c r="I90" s="98" t="s">
        <v>156</v>
      </c>
      <c r="J90" s="78">
        <f>2695.87+1099238.56*2.558</f>
        <v>2814548.10648</v>
      </c>
      <c r="K90" s="122">
        <f>595.6/2.3384</f>
        <v>254.70407115976738</v>
      </c>
      <c r="M90" s="69"/>
    </row>
    <row r="91" spans="1:11" ht="72" customHeight="1">
      <c r="A91" s="150">
        <v>3</v>
      </c>
      <c r="B91" s="125" t="s">
        <v>195</v>
      </c>
      <c r="C91" s="151">
        <f>2814665.02+1126590.39+729701.21</f>
        <v>4670956.62</v>
      </c>
      <c r="D91" s="121">
        <v>43523</v>
      </c>
      <c r="E91" s="98" t="s">
        <v>204</v>
      </c>
      <c r="F91" s="124">
        <v>347.1</v>
      </c>
      <c r="G91" s="121" t="s">
        <v>144</v>
      </c>
      <c r="H91" s="158">
        <f>F91*100/C92</f>
        <v>0.004365801792280198</v>
      </c>
      <c r="I91" s="98" t="s">
        <v>146</v>
      </c>
      <c r="J91" s="78"/>
      <c r="K91" s="79"/>
    </row>
    <row r="92" spans="1:11" ht="10.5">
      <c r="A92" s="137"/>
      <c r="B92" s="119" t="s">
        <v>8</v>
      </c>
      <c r="C92" s="126">
        <f>C89+J90+C91</f>
        <v>7950429.64648</v>
      </c>
      <c r="D92" s="105"/>
      <c r="E92" s="105"/>
      <c r="F92" s="159">
        <f>F89+595.6+F91</f>
        <v>1000</v>
      </c>
      <c r="G92" s="144"/>
      <c r="H92" s="160">
        <f>F92*100/C92</f>
        <v>0.012577936595448567</v>
      </c>
      <c r="I92" s="105"/>
      <c r="J92" s="78"/>
      <c r="K92" s="79"/>
    </row>
    <row r="93" spans="1:11" ht="10.5">
      <c r="A93" s="179"/>
      <c r="B93" s="179"/>
      <c r="C93" s="179"/>
      <c r="D93" s="179"/>
      <c r="E93" s="179"/>
      <c r="F93" s="179"/>
      <c r="G93" s="179"/>
      <c r="H93" s="179"/>
      <c r="I93" s="179"/>
      <c r="J93" s="78"/>
      <c r="K93" s="79"/>
    </row>
    <row r="94" spans="1:11" ht="10.5">
      <c r="A94" s="140"/>
      <c r="B94" s="173" t="s">
        <v>23</v>
      </c>
      <c r="C94" s="173"/>
      <c r="D94" s="173"/>
      <c r="E94" s="173"/>
      <c r="F94" s="173"/>
      <c r="G94" s="173"/>
      <c r="H94" s="173"/>
      <c r="I94" s="173"/>
      <c r="J94" s="78"/>
      <c r="K94" s="79"/>
    </row>
    <row r="95" spans="1:11" ht="10.5">
      <c r="A95" s="157"/>
      <c r="B95" s="173" t="s">
        <v>206</v>
      </c>
      <c r="C95" s="173"/>
      <c r="D95" s="173"/>
      <c r="E95" s="173"/>
      <c r="F95" s="173"/>
      <c r="G95" s="173"/>
      <c r="H95" s="173"/>
      <c r="I95" s="173"/>
      <c r="J95" s="78"/>
      <c r="K95" s="79"/>
    </row>
    <row r="96" spans="1:11" s="68" customFormat="1" ht="63.75" customHeight="1">
      <c r="A96" s="148" t="s">
        <v>29</v>
      </c>
      <c r="B96" s="118" t="s">
        <v>31</v>
      </c>
      <c r="C96" s="118" t="s">
        <v>14</v>
      </c>
      <c r="D96" s="118" t="s">
        <v>15</v>
      </c>
      <c r="E96" s="118" t="s">
        <v>41</v>
      </c>
      <c r="F96" s="118" t="s">
        <v>16</v>
      </c>
      <c r="G96" s="118" t="s">
        <v>17</v>
      </c>
      <c r="H96" s="118" t="s">
        <v>34</v>
      </c>
      <c r="I96" s="118" t="s">
        <v>42</v>
      </c>
      <c r="J96" s="78"/>
      <c r="K96" s="79"/>
    </row>
    <row r="97" spans="1:11" ht="10.5">
      <c r="A97" s="149"/>
      <c r="B97" s="118">
        <v>1</v>
      </c>
      <c r="C97" s="118">
        <v>2</v>
      </c>
      <c r="D97" s="118">
        <v>3</v>
      </c>
      <c r="E97" s="118">
        <v>4</v>
      </c>
      <c r="F97" s="118">
        <v>5</v>
      </c>
      <c r="G97" s="118">
        <v>6</v>
      </c>
      <c r="H97" s="118">
        <v>7</v>
      </c>
      <c r="I97" s="118">
        <v>8</v>
      </c>
      <c r="J97" s="123"/>
      <c r="K97" s="79"/>
    </row>
    <row r="98" spans="1:11" ht="14.25" customHeight="1">
      <c r="A98" s="149">
        <v>1</v>
      </c>
      <c r="B98" s="125" t="s">
        <v>161</v>
      </c>
      <c r="C98" s="125" t="s">
        <v>207</v>
      </c>
      <c r="D98" s="152">
        <v>43224</v>
      </c>
      <c r="E98" s="125" t="s">
        <v>208</v>
      </c>
      <c r="F98" s="124"/>
      <c r="G98" s="125"/>
      <c r="H98" s="126"/>
      <c r="I98" s="118"/>
      <c r="J98" s="127">
        <f>81309.73*2.558</f>
        <v>207990.28934</v>
      </c>
      <c r="K98" s="79"/>
    </row>
    <row r="99" spans="1:11" ht="24.75" customHeight="1">
      <c r="A99" s="149">
        <v>2</v>
      </c>
      <c r="B99" s="125" t="s">
        <v>39</v>
      </c>
      <c r="C99" s="124">
        <v>126912.91</v>
      </c>
      <c r="D99" s="152">
        <v>43228</v>
      </c>
      <c r="E99" s="98" t="s">
        <v>94</v>
      </c>
      <c r="F99" s="124"/>
      <c r="G99" s="125"/>
      <c r="H99" s="126"/>
      <c r="I99" s="98" t="s">
        <v>209</v>
      </c>
      <c r="J99" s="127"/>
      <c r="K99" s="79"/>
    </row>
    <row r="100" spans="1:11" ht="33" customHeight="1">
      <c r="A100" s="149">
        <v>3</v>
      </c>
      <c r="B100" s="125" t="s">
        <v>210</v>
      </c>
      <c r="C100" s="124">
        <v>91128.67</v>
      </c>
      <c r="D100" s="152">
        <v>43245</v>
      </c>
      <c r="E100" s="125" t="s">
        <v>211</v>
      </c>
      <c r="F100" s="124">
        <v>69930</v>
      </c>
      <c r="G100" s="125" t="s">
        <v>148</v>
      </c>
      <c r="H100" s="126">
        <f>F100*100/C112</f>
        <v>4.615796627114268</v>
      </c>
      <c r="I100" s="98" t="s">
        <v>151</v>
      </c>
      <c r="J100" s="127"/>
      <c r="K100" s="79"/>
    </row>
    <row r="101" spans="1:11" ht="21">
      <c r="A101" s="149">
        <v>4</v>
      </c>
      <c r="B101" s="125" t="s">
        <v>49</v>
      </c>
      <c r="C101" s="124" t="s">
        <v>174</v>
      </c>
      <c r="D101" s="152">
        <v>43259</v>
      </c>
      <c r="E101" s="125" t="s">
        <v>212</v>
      </c>
      <c r="F101" s="124"/>
      <c r="G101" s="125"/>
      <c r="H101" s="126"/>
      <c r="I101" s="118"/>
      <c r="J101" s="99">
        <f>650*2.558</f>
        <v>1662.6999999999998</v>
      </c>
      <c r="K101" s="79"/>
    </row>
    <row r="102" spans="1:11" ht="21">
      <c r="A102" s="149">
        <v>5</v>
      </c>
      <c r="B102" s="125" t="s">
        <v>50</v>
      </c>
      <c r="C102" s="124" t="s">
        <v>188</v>
      </c>
      <c r="D102" s="152">
        <v>43259</v>
      </c>
      <c r="E102" s="125" t="s">
        <v>213</v>
      </c>
      <c r="F102" s="124"/>
      <c r="G102" s="125"/>
      <c r="H102" s="126"/>
      <c r="I102" s="118"/>
      <c r="J102" s="99">
        <f>11307.12*2.558</f>
        <v>28923.61296</v>
      </c>
      <c r="K102" s="79"/>
    </row>
    <row r="103" spans="1:11" ht="21">
      <c r="A103" s="149">
        <v>6</v>
      </c>
      <c r="B103" s="125" t="s">
        <v>51</v>
      </c>
      <c r="C103" s="124" t="s">
        <v>52</v>
      </c>
      <c r="D103" s="152">
        <v>43259</v>
      </c>
      <c r="E103" s="125" t="s">
        <v>55</v>
      </c>
      <c r="F103" s="124"/>
      <c r="G103" s="125"/>
      <c r="H103" s="126"/>
      <c r="I103" s="118"/>
      <c r="J103" s="127">
        <f>873427.5*0.032317</f>
        <v>28226.556517499997</v>
      </c>
      <c r="K103" s="79"/>
    </row>
    <row r="104" spans="1:11" ht="21">
      <c r="A104" s="149">
        <v>7</v>
      </c>
      <c r="B104" s="125" t="s">
        <v>176</v>
      </c>
      <c r="C104" s="161">
        <v>728.35</v>
      </c>
      <c r="D104" s="152">
        <v>43262</v>
      </c>
      <c r="E104" s="125" t="s">
        <v>214</v>
      </c>
      <c r="F104" s="124"/>
      <c r="G104" s="125"/>
      <c r="H104" s="126"/>
      <c r="I104" s="118"/>
      <c r="J104" s="127"/>
      <c r="K104" s="79"/>
    </row>
    <row r="105" spans="1:11" ht="38.25" customHeight="1">
      <c r="A105" s="149">
        <v>8</v>
      </c>
      <c r="B105" s="125" t="s">
        <v>99</v>
      </c>
      <c r="C105" s="161" t="s">
        <v>178</v>
      </c>
      <c r="D105" s="152">
        <v>43276</v>
      </c>
      <c r="E105" s="125" t="s">
        <v>100</v>
      </c>
      <c r="F105" s="124"/>
      <c r="G105" s="125"/>
      <c r="H105" s="126"/>
      <c r="I105" s="118"/>
      <c r="J105" s="127">
        <f>2885.92+970*2.558</f>
        <v>5367.18</v>
      </c>
      <c r="K105" s="79"/>
    </row>
    <row r="106" spans="1:11" ht="34.5" customHeight="1">
      <c r="A106" s="149">
        <v>9</v>
      </c>
      <c r="B106" s="125" t="s">
        <v>202</v>
      </c>
      <c r="C106" s="151">
        <v>80.2</v>
      </c>
      <c r="D106" s="121">
        <v>43277</v>
      </c>
      <c r="E106" s="125" t="s">
        <v>215</v>
      </c>
      <c r="F106" s="124"/>
      <c r="G106" s="125"/>
      <c r="H106" s="126"/>
      <c r="I106" s="118"/>
      <c r="J106" s="127"/>
      <c r="K106" s="79"/>
    </row>
    <row r="107" spans="1:11" ht="42" customHeight="1">
      <c r="A107" s="149">
        <v>10</v>
      </c>
      <c r="B107" s="125" t="s">
        <v>216</v>
      </c>
      <c r="C107" s="161">
        <v>5286.46</v>
      </c>
      <c r="D107" s="152">
        <v>43277</v>
      </c>
      <c r="E107" s="125" t="s">
        <v>217</v>
      </c>
      <c r="F107" s="124">
        <v>899.98</v>
      </c>
      <c r="G107" s="125" t="s">
        <v>148</v>
      </c>
      <c r="H107" s="126">
        <f>F107*100/C112</f>
        <v>0.05940404187716715</v>
      </c>
      <c r="I107" s="98" t="s">
        <v>150</v>
      </c>
      <c r="J107" s="127"/>
      <c r="K107" s="79"/>
    </row>
    <row r="108" spans="1:11" ht="25.5" customHeight="1">
      <c r="A108" s="149">
        <v>11</v>
      </c>
      <c r="B108" s="125" t="s">
        <v>184</v>
      </c>
      <c r="C108" s="161">
        <v>432507.85</v>
      </c>
      <c r="D108" s="152">
        <v>43279</v>
      </c>
      <c r="E108" s="125" t="s">
        <v>218</v>
      </c>
      <c r="F108" s="124">
        <v>319809.91</v>
      </c>
      <c r="G108" s="125" t="s">
        <v>148</v>
      </c>
      <c r="H108" s="128">
        <f>F108*100/C112</f>
        <v>21.109359415068173</v>
      </c>
      <c r="I108" s="98" t="s">
        <v>149</v>
      </c>
      <c r="J108" s="127"/>
      <c r="K108" s="79"/>
    </row>
    <row r="109" spans="1:11" ht="49.5" customHeight="1">
      <c r="A109" s="149">
        <v>12</v>
      </c>
      <c r="B109" s="125" t="s">
        <v>186</v>
      </c>
      <c r="C109" s="124" t="s">
        <v>187</v>
      </c>
      <c r="D109" s="152">
        <v>43285</v>
      </c>
      <c r="E109" s="125" t="s">
        <v>108</v>
      </c>
      <c r="F109" s="124"/>
      <c r="G109" s="125"/>
      <c r="H109" s="126"/>
      <c r="I109" s="118"/>
      <c r="J109" s="127">
        <f>13820.61*2.558</f>
        <v>35353.12038</v>
      </c>
      <c r="K109" s="79"/>
    </row>
    <row r="110" spans="1:11" ht="51" customHeight="1">
      <c r="A110" s="149">
        <v>13</v>
      </c>
      <c r="B110" s="125" t="s">
        <v>110</v>
      </c>
      <c r="C110" s="124" t="s">
        <v>112</v>
      </c>
      <c r="D110" s="152">
        <v>43285</v>
      </c>
      <c r="E110" s="125" t="s">
        <v>113</v>
      </c>
      <c r="F110" s="124"/>
      <c r="G110" s="125"/>
      <c r="H110" s="126"/>
      <c r="I110" s="118"/>
      <c r="J110" s="127">
        <f>127655/100*3.2317+213540*2.558</f>
        <v>550360.746635</v>
      </c>
      <c r="K110" s="79"/>
    </row>
    <row r="111" spans="1:11" ht="82.5" customHeight="1">
      <c r="A111" s="149">
        <v>14</v>
      </c>
      <c r="B111" s="149" t="s">
        <v>191</v>
      </c>
      <c r="C111" s="149">
        <v>486.11</v>
      </c>
      <c r="D111" s="162">
        <v>43298</v>
      </c>
      <c r="E111" s="148" t="s">
        <v>115</v>
      </c>
      <c r="F111" s="154"/>
      <c r="G111" s="149"/>
      <c r="H111" s="154"/>
      <c r="I111" s="149"/>
      <c r="J111" s="78"/>
      <c r="K111" s="79"/>
    </row>
    <row r="112" spans="1:11" ht="10.5">
      <c r="A112" s="150"/>
      <c r="B112" s="118" t="s">
        <v>8</v>
      </c>
      <c r="C112" s="144">
        <f>J109+C108+C107+C106+J105+C104+J103+J102+J101+C100+C99+J98+J110+C111</f>
        <v>1515014.7558325</v>
      </c>
      <c r="D112" s="121"/>
      <c r="E112" s="98"/>
      <c r="F112" s="124">
        <f>SUM(F98:F111)</f>
        <v>390639.88999999996</v>
      </c>
      <c r="G112" s="121"/>
      <c r="H112" s="151">
        <f>F112*100/C112</f>
        <v>25.784560084059606</v>
      </c>
      <c r="I112" s="142"/>
      <c r="J112" s="78"/>
      <c r="K112" s="79"/>
    </row>
    <row r="113" spans="1:11" ht="13.5" customHeight="1">
      <c r="A113" s="129"/>
      <c r="B113" s="130"/>
      <c r="C113" s="131"/>
      <c r="D113" s="97"/>
      <c r="E113" s="132"/>
      <c r="F113" s="133"/>
      <c r="G113" s="97"/>
      <c r="H113" s="134"/>
      <c r="I113" s="135"/>
      <c r="J113" s="78"/>
      <c r="K113" s="79"/>
    </row>
    <row r="114" spans="1:11" s="66" customFormat="1" ht="10.5">
      <c r="A114" s="163"/>
      <c r="B114" s="175" t="s">
        <v>219</v>
      </c>
      <c r="C114" s="175"/>
      <c r="D114" s="175"/>
      <c r="E114" s="175"/>
      <c r="F114" s="175"/>
      <c r="G114" s="175"/>
      <c r="H114" s="175"/>
      <c r="I114" s="175"/>
      <c r="J114" s="99"/>
      <c r="K114" s="100"/>
    </row>
    <row r="115" spans="1:11" s="68" customFormat="1" ht="66" customHeight="1">
      <c r="A115" s="148" t="s">
        <v>29</v>
      </c>
      <c r="B115" s="136" t="s">
        <v>31</v>
      </c>
      <c r="C115" s="136" t="s">
        <v>14</v>
      </c>
      <c r="D115" s="136" t="s">
        <v>15</v>
      </c>
      <c r="E115" s="136" t="s">
        <v>7</v>
      </c>
      <c r="F115" s="136" t="s">
        <v>16</v>
      </c>
      <c r="G115" s="136" t="s">
        <v>17</v>
      </c>
      <c r="H115" s="136" t="s">
        <v>34</v>
      </c>
      <c r="I115" s="136" t="s">
        <v>32</v>
      </c>
      <c r="J115" s="78"/>
      <c r="K115" s="79"/>
    </row>
    <row r="116" spans="1:11" ht="10.5">
      <c r="A116" s="149"/>
      <c r="B116" s="118">
        <v>1</v>
      </c>
      <c r="C116" s="118">
        <v>2</v>
      </c>
      <c r="D116" s="118">
        <v>3</v>
      </c>
      <c r="E116" s="118">
        <v>4</v>
      </c>
      <c r="F116" s="118">
        <v>5</v>
      </c>
      <c r="G116" s="118">
        <v>6</v>
      </c>
      <c r="H116" s="118">
        <v>7</v>
      </c>
      <c r="I116" s="118">
        <v>8</v>
      </c>
      <c r="J116" s="78"/>
      <c r="K116" s="79"/>
    </row>
    <row r="117" spans="1:11" ht="22.5" customHeight="1">
      <c r="A117" s="149">
        <v>1</v>
      </c>
      <c r="B117" s="125" t="s">
        <v>163</v>
      </c>
      <c r="C117" s="139" t="s">
        <v>220</v>
      </c>
      <c r="D117" s="152">
        <v>43228</v>
      </c>
      <c r="E117" s="98" t="s">
        <v>205</v>
      </c>
      <c r="F117" s="118"/>
      <c r="G117" s="118"/>
      <c r="H117" s="118"/>
      <c r="I117" s="118"/>
      <c r="J117" s="78">
        <f>274623.78+16.98*0.32931</f>
        <v>274629.3716838</v>
      </c>
      <c r="K117" s="79"/>
    </row>
    <row r="118" spans="1:11" ht="48.75" customHeight="1">
      <c r="A118" s="150">
        <v>2</v>
      </c>
      <c r="B118" s="125" t="s">
        <v>38</v>
      </c>
      <c r="C118" s="164">
        <v>6428.43</v>
      </c>
      <c r="D118" s="152">
        <v>43238</v>
      </c>
      <c r="E118" s="98" t="s">
        <v>62</v>
      </c>
      <c r="F118" s="124"/>
      <c r="G118" s="121"/>
      <c r="H118" s="151"/>
      <c r="I118" s="142"/>
      <c r="J118" s="78"/>
      <c r="K118" s="79"/>
    </row>
    <row r="119" spans="1:11" ht="31.5" customHeight="1">
      <c r="A119" s="150">
        <v>3</v>
      </c>
      <c r="B119" s="125" t="s">
        <v>46</v>
      </c>
      <c r="C119" s="164">
        <v>237.24</v>
      </c>
      <c r="D119" s="152">
        <v>43238</v>
      </c>
      <c r="E119" s="98" t="s">
        <v>221</v>
      </c>
      <c r="F119" s="124"/>
      <c r="G119" s="121"/>
      <c r="H119" s="151"/>
      <c r="I119" s="142"/>
      <c r="J119" s="78"/>
      <c r="K119" s="79"/>
    </row>
    <row r="120" spans="1:11" ht="42" customHeight="1">
      <c r="A120" s="149">
        <v>4</v>
      </c>
      <c r="B120" s="165" t="s">
        <v>168</v>
      </c>
      <c r="C120" s="159">
        <v>10559.71</v>
      </c>
      <c r="D120" s="166" t="s">
        <v>47</v>
      </c>
      <c r="E120" s="165" t="s">
        <v>59</v>
      </c>
      <c r="F120" s="120"/>
      <c r="G120" s="94"/>
      <c r="H120" s="120"/>
      <c r="I120" s="137" t="s">
        <v>222</v>
      </c>
      <c r="J120" s="78"/>
      <c r="K120" s="79"/>
    </row>
    <row r="121" spans="1:11" ht="54" customHeight="1">
      <c r="A121" s="149">
        <v>5</v>
      </c>
      <c r="B121" s="125" t="s">
        <v>110</v>
      </c>
      <c r="C121" s="124" t="s">
        <v>223</v>
      </c>
      <c r="D121" s="152">
        <v>43285</v>
      </c>
      <c r="E121" s="125" t="s">
        <v>113</v>
      </c>
      <c r="F121" s="120"/>
      <c r="G121" s="94"/>
      <c r="H121" s="120"/>
      <c r="I121" s="137"/>
      <c r="J121" s="78">
        <f>82680*2.558</f>
        <v>211495.43999999997</v>
      </c>
      <c r="K121" s="79"/>
    </row>
    <row r="122" spans="1:11" ht="60" customHeight="1">
      <c r="A122" s="149">
        <v>6</v>
      </c>
      <c r="B122" s="125" t="s">
        <v>234</v>
      </c>
      <c r="C122" s="124">
        <v>3417.42</v>
      </c>
      <c r="D122" s="152" t="s">
        <v>121</v>
      </c>
      <c r="E122" s="125" t="s">
        <v>122</v>
      </c>
      <c r="F122" s="120"/>
      <c r="G122" s="94"/>
      <c r="H122" s="120"/>
      <c r="I122" s="137"/>
      <c r="J122" s="78"/>
      <c r="K122" s="79"/>
    </row>
    <row r="123" spans="1:11" ht="10.5">
      <c r="A123" s="149"/>
      <c r="B123" s="168" t="s">
        <v>8</v>
      </c>
      <c r="C123" s="120">
        <f>J117+C118+C119+C120+J121+C122</f>
        <v>506767.61168379994</v>
      </c>
      <c r="D123" s="167"/>
      <c r="E123" s="165"/>
      <c r="F123" s="120"/>
      <c r="G123" s="94"/>
      <c r="H123" s="120"/>
      <c r="I123" s="137"/>
      <c r="J123" s="78"/>
      <c r="K123" s="79"/>
    </row>
    <row r="124" spans="1:11" ht="9.75" customHeight="1">
      <c r="A124" s="111"/>
      <c r="B124" s="84"/>
      <c r="C124" s="85"/>
      <c r="D124" s="71"/>
      <c r="E124" s="71"/>
      <c r="F124" s="71"/>
      <c r="G124" s="138"/>
      <c r="H124" s="86"/>
      <c r="I124" s="71"/>
      <c r="J124" s="78"/>
      <c r="K124" s="79"/>
    </row>
    <row r="125" spans="1:11" ht="12.75" customHeight="1">
      <c r="A125" s="175" t="s">
        <v>224</v>
      </c>
      <c r="B125" s="175"/>
      <c r="C125" s="175"/>
      <c r="D125" s="175"/>
      <c r="E125" s="175"/>
      <c r="F125" s="175"/>
      <c r="G125" s="175"/>
      <c r="H125" s="175"/>
      <c r="I125" s="175"/>
      <c r="J125" s="78"/>
      <c r="K125" s="79"/>
    </row>
    <row r="126" spans="1:11" ht="65.25" customHeight="1">
      <c r="A126" s="148" t="s">
        <v>29</v>
      </c>
      <c r="B126" s="118" t="s">
        <v>31</v>
      </c>
      <c r="C126" s="118" t="s">
        <v>14</v>
      </c>
      <c r="D126" s="118" t="s">
        <v>15</v>
      </c>
      <c r="E126" s="118" t="s">
        <v>41</v>
      </c>
      <c r="F126" s="118" t="s">
        <v>16</v>
      </c>
      <c r="G126" s="118" t="s">
        <v>17</v>
      </c>
      <c r="H126" s="118" t="s">
        <v>34</v>
      </c>
      <c r="I126" s="118" t="s">
        <v>42</v>
      </c>
      <c r="J126" s="78"/>
      <c r="K126" s="79"/>
    </row>
    <row r="127" spans="1:11" ht="10.5">
      <c r="A127" s="149"/>
      <c r="B127" s="118">
        <v>1</v>
      </c>
      <c r="C127" s="118">
        <v>2</v>
      </c>
      <c r="D127" s="118">
        <v>3</v>
      </c>
      <c r="E127" s="118">
        <v>4</v>
      </c>
      <c r="F127" s="118">
        <v>5</v>
      </c>
      <c r="G127" s="118">
        <v>6</v>
      </c>
      <c r="H127" s="118">
        <v>7</v>
      </c>
      <c r="I127" s="118">
        <v>8</v>
      </c>
      <c r="J127" s="78"/>
      <c r="K127" s="79"/>
    </row>
    <row r="128" spans="1:11" ht="51.75" customHeight="1">
      <c r="A128" s="149">
        <v>1</v>
      </c>
      <c r="B128" s="125" t="s">
        <v>96</v>
      </c>
      <c r="C128" s="124">
        <v>3520</v>
      </c>
      <c r="D128" s="152">
        <v>43382</v>
      </c>
      <c r="E128" s="125" t="s">
        <v>119</v>
      </c>
      <c r="F128" s="118"/>
      <c r="G128" s="118"/>
      <c r="H128" s="118"/>
      <c r="I128" s="118"/>
      <c r="J128" s="78"/>
      <c r="K128" s="79"/>
    </row>
    <row r="129" spans="1:11" ht="28.5" customHeight="1">
      <c r="A129" s="149">
        <v>2</v>
      </c>
      <c r="B129" s="125" t="s">
        <v>193</v>
      </c>
      <c r="C129" s="124" t="s">
        <v>225</v>
      </c>
      <c r="D129" s="152">
        <v>43397</v>
      </c>
      <c r="E129" s="125" t="s">
        <v>125</v>
      </c>
      <c r="F129" s="118"/>
      <c r="G129" s="118"/>
      <c r="H129" s="118"/>
      <c r="I129" s="118"/>
      <c r="J129" s="78">
        <f>391206.76/100*3.2317</f>
        <v>12642.62886292</v>
      </c>
      <c r="K129" s="79"/>
    </row>
    <row r="130" spans="1:11" ht="10.5">
      <c r="A130" s="149"/>
      <c r="B130" s="119" t="s">
        <v>8</v>
      </c>
      <c r="C130" s="120">
        <f>SUM(C128)+J129</f>
        <v>16162.62886292</v>
      </c>
      <c r="D130" s="94"/>
      <c r="E130" s="94"/>
      <c r="F130" s="94"/>
      <c r="G130" s="94"/>
      <c r="H130" s="94"/>
      <c r="I130" s="94"/>
      <c r="J130" s="78"/>
      <c r="K130" s="79"/>
    </row>
    <row r="131" spans="1:11" ht="13.5" customHeight="1">
      <c r="A131" s="111"/>
      <c r="B131" s="72"/>
      <c r="C131" s="72"/>
      <c r="D131" s="72"/>
      <c r="E131" s="72"/>
      <c r="F131" s="72"/>
      <c r="G131" s="72"/>
      <c r="H131" s="72"/>
      <c r="I131" s="72"/>
      <c r="J131" s="78"/>
      <c r="K131" s="79"/>
    </row>
    <row r="132" spans="1:11" ht="21" customHeight="1">
      <c r="A132" s="140"/>
      <c r="B132" s="174" t="s">
        <v>226</v>
      </c>
      <c r="C132" s="174"/>
      <c r="D132" s="174"/>
      <c r="E132" s="174"/>
      <c r="F132" s="174"/>
      <c r="G132" s="174"/>
      <c r="H132" s="174"/>
      <c r="I132" s="174"/>
      <c r="J132" s="78"/>
      <c r="K132" s="79"/>
    </row>
    <row r="133" spans="1:11" ht="72">
      <c r="A133" s="148" t="s">
        <v>29</v>
      </c>
      <c r="B133" s="118" t="s">
        <v>31</v>
      </c>
      <c r="C133" s="118" t="s">
        <v>14</v>
      </c>
      <c r="D133" s="118" t="s">
        <v>15</v>
      </c>
      <c r="E133" s="118" t="s">
        <v>41</v>
      </c>
      <c r="F133" s="118" t="s">
        <v>16</v>
      </c>
      <c r="G133" s="118" t="s">
        <v>17</v>
      </c>
      <c r="H133" s="118" t="s">
        <v>34</v>
      </c>
      <c r="I133" s="118" t="s">
        <v>42</v>
      </c>
      <c r="J133" s="78"/>
      <c r="K133" s="79"/>
    </row>
    <row r="134" spans="1:11" ht="10.5">
      <c r="A134" s="149"/>
      <c r="B134" s="118">
        <v>1</v>
      </c>
      <c r="C134" s="118">
        <v>2</v>
      </c>
      <c r="D134" s="118">
        <v>3</v>
      </c>
      <c r="E134" s="118">
        <v>4</v>
      </c>
      <c r="F134" s="118">
        <v>5</v>
      </c>
      <c r="G134" s="118">
        <v>6</v>
      </c>
      <c r="H134" s="118">
        <v>7</v>
      </c>
      <c r="I134" s="118">
        <v>8</v>
      </c>
      <c r="J134" s="78"/>
      <c r="K134" s="79"/>
    </row>
    <row r="135" spans="1:11" ht="52.5">
      <c r="A135" s="149">
        <v>1</v>
      </c>
      <c r="B135" s="125" t="s">
        <v>141</v>
      </c>
      <c r="C135" s="124">
        <v>2486.5</v>
      </c>
      <c r="D135" s="152" t="s">
        <v>142</v>
      </c>
      <c r="E135" s="125" t="s">
        <v>143</v>
      </c>
      <c r="F135" s="118"/>
      <c r="G135" s="118"/>
      <c r="H135" s="118"/>
      <c r="I135" s="118"/>
      <c r="J135" s="78"/>
      <c r="K135" s="79"/>
    </row>
    <row r="136" spans="1:11" ht="54.75" customHeight="1">
      <c r="A136" s="149">
        <v>2</v>
      </c>
      <c r="B136" s="125" t="s">
        <v>202</v>
      </c>
      <c r="C136" s="124" t="s">
        <v>232</v>
      </c>
      <c r="D136" s="152" t="s">
        <v>153</v>
      </c>
      <c r="E136" s="98" t="s">
        <v>103</v>
      </c>
      <c r="F136" s="118"/>
      <c r="G136" s="118"/>
      <c r="H136" s="118"/>
      <c r="I136" s="139" t="s">
        <v>157</v>
      </c>
      <c r="J136" s="78">
        <f>16306.84*2.558</f>
        <v>41712.89672</v>
      </c>
      <c r="K136" s="79"/>
    </row>
    <row r="137" spans="1:11" ht="44.25" customHeight="1">
      <c r="A137" s="149">
        <v>3</v>
      </c>
      <c r="B137" s="125" t="s">
        <v>229</v>
      </c>
      <c r="C137" s="124">
        <v>10633.39</v>
      </c>
      <c r="D137" s="152">
        <v>43970</v>
      </c>
      <c r="E137" s="98" t="s">
        <v>233</v>
      </c>
      <c r="F137" s="118"/>
      <c r="G137" s="118"/>
      <c r="H137" s="118"/>
      <c r="I137" s="139"/>
      <c r="J137" s="78"/>
      <c r="K137" s="79"/>
    </row>
    <row r="138" spans="1:11" ht="10.5">
      <c r="A138" s="149"/>
      <c r="B138" s="118" t="s">
        <v>8</v>
      </c>
      <c r="C138" s="128">
        <f>C135+J136+C137</f>
        <v>54832.78672</v>
      </c>
      <c r="D138" s="152"/>
      <c r="E138" s="125"/>
      <c r="F138" s="118"/>
      <c r="G138" s="118"/>
      <c r="H138" s="118"/>
      <c r="I138" s="118"/>
      <c r="J138" s="78"/>
      <c r="K138" s="79"/>
    </row>
    <row r="139" spans="1:11" ht="10.5">
      <c r="A139" s="111"/>
      <c r="B139" s="111"/>
      <c r="C139" s="111"/>
      <c r="D139" s="140"/>
      <c r="E139" s="140"/>
      <c r="F139" s="140"/>
      <c r="G139" s="140"/>
      <c r="H139" s="111"/>
      <c r="I139" s="111"/>
      <c r="J139" s="78"/>
      <c r="K139" s="79"/>
    </row>
    <row r="140" spans="1:11" ht="10.5">
      <c r="A140" s="111"/>
      <c r="B140" s="111"/>
      <c r="C140" s="111"/>
      <c r="D140" s="140"/>
      <c r="E140" s="140"/>
      <c r="F140" s="140"/>
      <c r="G140" s="111"/>
      <c r="H140" s="111"/>
      <c r="I140" s="111"/>
      <c r="J140" s="78"/>
      <c r="K140" s="79"/>
    </row>
    <row r="141" spans="1:11" ht="21" customHeight="1">
      <c r="A141" s="111"/>
      <c r="B141" s="112"/>
      <c r="C141" s="113"/>
      <c r="D141" s="172" t="s">
        <v>35</v>
      </c>
      <c r="E141" s="172"/>
      <c r="F141" s="172"/>
      <c r="G141" s="172"/>
      <c r="H141" s="114"/>
      <c r="I141" s="115"/>
      <c r="J141" s="78"/>
      <c r="K141" s="79"/>
    </row>
    <row r="142" spans="1:11" ht="10.5" customHeight="1">
      <c r="A142" s="111"/>
      <c r="B142" s="173" t="s">
        <v>40</v>
      </c>
      <c r="C142" s="173"/>
      <c r="D142" s="173"/>
      <c r="E142" s="173"/>
      <c r="F142" s="173"/>
      <c r="G142" s="173"/>
      <c r="H142" s="173"/>
      <c r="I142" s="173"/>
      <c r="J142" s="78"/>
      <c r="K142" s="79"/>
    </row>
    <row r="143" spans="1:11" ht="11.25" customHeight="1">
      <c r="A143" s="111"/>
      <c r="B143" s="112"/>
      <c r="C143" s="112"/>
      <c r="D143" s="171" t="s">
        <v>10</v>
      </c>
      <c r="E143" s="171"/>
      <c r="F143" s="171"/>
      <c r="G143" s="171"/>
      <c r="H143" s="112"/>
      <c r="I143" s="112"/>
      <c r="J143" s="78"/>
      <c r="K143" s="79"/>
    </row>
    <row r="144" spans="1:11" ht="11.25" customHeight="1">
      <c r="A144" s="111"/>
      <c r="B144" s="111"/>
      <c r="C144" s="111"/>
      <c r="D144" s="111"/>
      <c r="E144" s="111"/>
      <c r="F144" s="111"/>
      <c r="G144" s="111"/>
      <c r="H144" s="111"/>
      <c r="I144" s="111"/>
      <c r="J144" s="78"/>
      <c r="K144" s="79"/>
    </row>
    <row r="145" spans="1:11" ht="10.5">
      <c r="A145" s="111"/>
      <c r="B145" s="111"/>
      <c r="C145" s="111"/>
      <c r="D145" s="111"/>
      <c r="E145" s="111"/>
      <c r="F145" s="111"/>
      <c r="G145" s="111"/>
      <c r="H145" s="111"/>
      <c r="I145" s="111"/>
      <c r="J145" s="78"/>
      <c r="K145" s="79"/>
    </row>
    <row r="146" spans="1:11" ht="10.5">
      <c r="A146" s="111"/>
      <c r="B146" s="111" t="s">
        <v>227</v>
      </c>
      <c r="C146" s="111"/>
      <c r="D146" s="111"/>
      <c r="E146" s="111"/>
      <c r="F146" s="111"/>
      <c r="G146" s="111"/>
      <c r="H146" s="111"/>
      <c r="I146" s="111"/>
      <c r="J146" s="78"/>
      <c r="K146" s="79"/>
    </row>
    <row r="147" spans="1:11" ht="10.5">
      <c r="A147" s="111"/>
      <c r="B147" s="111" t="s">
        <v>228</v>
      </c>
      <c r="C147" s="111"/>
      <c r="D147" s="111"/>
      <c r="E147" s="111"/>
      <c r="F147" s="111"/>
      <c r="G147" s="111"/>
      <c r="H147" s="111"/>
      <c r="I147" s="111"/>
      <c r="J147" s="78"/>
      <c r="K147" s="79"/>
    </row>
    <row r="148" spans="1:11" ht="10.5">
      <c r="A148" s="111"/>
      <c r="B148" s="111" t="s">
        <v>44</v>
      </c>
      <c r="C148" s="111"/>
      <c r="D148" s="111"/>
      <c r="E148" s="111"/>
      <c r="F148" s="111" t="s">
        <v>45</v>
      </c>
      <c r="G148" s="111"/>
      <c r="H148" s="111"/>
      <c r="I148" s="111"/>
      <c r="J148" s="141"/>
      <c r="K148" s="79"/>
    </row>
    <row r="149" spans="1:11" ht="10.5">
      <c r="A149" s="79"/>
      <c r="B149" s="79"/>
      <c r="C149" s="79"/>
      <c r="D149" s="79"/>
      <c r="E149" s="79"/>
      <c r="F149" s="79"/>
      <c r="G149" s="79"/>
      <c r="H149" s="79"/>
      <c r="I149" s="79"/>
      <c r="J149" s="141"/>
      <c r="K149" s="79"/>
    </row>
    <row r="150" spans="1:11" ht="10.5">
      <c r="A150" s="79"/>
      <c r="B150" s="79"/>
      <c r="C150" s="79"/>
      <c r="D150" s="79"/>
      <c r="E150" s="79"/>
      <c r="F150" s="79"/>
      <c r="G150" s="79"/>
      <c r="H150" s="79"/>
      <c r="I150" s="79"/>
      <c r="J150" s="141"/>
      <c r="K150" s="79"/>
    </row>
    <row r="151" spans="1:11" ht="10.5">
      <c r="A151" s="79"/>
      <c r="B151" s="79"/>
      <c r="C151" s="79"/>
      <c r="D151" s="79"/>
      <c r="E151" s="79"/>
      <c r="F151" s="79"/>
      <c r="G151" s="79"/>
      <c r="H151" s="79"/>
      <c r="I151" s="79"/>
      <c r="J151" s="141"/>
      <c r="K151" s="79"/>
    </row>
    <row r="152" spans="1:11" ht="10.5">
      <c r="A152" s="79"/>
      <c r="B152" s="79"/>
      <c r="C152" s="79"/>
      <c r="D152" s="79"/>
      <c r="E152" s="79"/>
      <c r="F152" s="79"/>
      <c r="G152" s="79"/>
      <c r="H152" s="79"/>
      <c r="I152" s="79"/>
      <c r="J152" s="141"/>
      <c r="K152" s="79"/>
    </row>
    <row r="153" spans="1:11" ht="10.5">
      <c r="A153" s="79"/>
      <c r="B153" s="79"/>
      <c r="C153" s="79"/>
      <c r="D153" s="79"/>
      <c r="E153" s="79"/>
      <c r="F153" s="79"/>
      <c r="G153" s="79"/>
      <c r="H153" s="79"/>
      <c r="I153" s="79"/>
      <c r="J153" s="141"/>
      <c r="K153" s="79"/>
    </row>
    <row r="154" spans="1:11" ht="10.5">
      <c r="A154" s="79"/>
      <c r="B154" s="79"/>
      <c r="C154" s="79"/>
      <c r="D154" s="79"/>
      <c r="E154" s="79"/>
      <c r="F154" s="79"/>
      <c r="G154" s="79"/>
      <c r="H154" s="79"/>
      <c r="I154" s="79"/>
      <c r="J154" s="141"/>
      <c r="K154" s="79"/>
    </row>
    <row r="155" spans="1:11" ht="10.5">
      <c r="A155" s="79"/>
      <c r="B155" s="79"/>
      <c r="C155" s="79"/>
      <c r="D155" s="79"/>
      <c r="E155" s="79"/>
      <c r="F155" s="79"/>
      <c r="G155" s="79"/>
      <c r="H155" s="79"/>
      <c r="I155" s="79"/>
      <c r="J155" s="141"/>
      <c r="K155" s="79"/>
    </row>
    <row r="156" spans="1:11" ht="10.5">
      <c r="A156" s="79"/>
      <c r="B156" s="79"/>
      <c r="C156" s="79"/>
      <c r="D156" s="79"/>
      <c r="E156" s="79"/>
      <c r="F156" s="79"/>
      <c r="G156" s="79"/>
      <c r="H156" s="79"/>
      <c r="I156" s="79"/>
      <c r="J156" s="141"/>
      <c r="K156" s="79"/>
    </row>
    <row r="157" spans="1:11" ht="10.5">
      <c r="A157" s="79"/>
      <c r="B157" s="79"/>
      <c r="C157" s="79"/>
      <c r="D157" s="79"/>
      <c r="E157" s="79"/>
      <c r="F157" s="79"/>
      <c r="G157" s="79"/>
      <c r="H157" s="79"/>
      <c r="I157" s="79"/>
      <c r="J157" s="141"/>
      <c r="K157" s="79"/>
    </row>
    <row r="158" spans="1:11" ht="10.5">
      <c r="A158" s="79"/>
      <c r="B158" s="79"/>
      <c r="C158" s="79"/>
      <c r="D158" s="79"/>
      <c r="E158" s="79"/>
      <c r="F158" s="79"/>
      <c r="G158" s="79"/>
      <c r="H158" s="79"/>
      <c r="I158" s="79"/>
      <c r="J158" s="141"/>
      <c r="K158" s="79"/>
    </row>
    <row r="159" spans="1:11" ht="10.5">
      <c r="A159" s="79"/>
      <c r="B159" s="79"/>
      <c r="C159" s="79"/>
      <c r="D159" s="79"/>
      <c r="E159" s="79"/>
      <c r="F159" s="79"/>
      <c r="G159" s="79"/>
      <c r="H159" s="79"/>
      <c r="I159" s="79"/>
      <c r="J159" s="141"/>
      <c r="K159" s="79"/>
    </row>
    <row r="160" spans="1:11" ht="10.5">
      <c r="A160" s="79"/>
      <c r="B160" s="79"/>
      <c r="C160" s="79"/>
      <c r="D160" s="79"/>
      <c r="E160" s="79"/>
      <c r="F160" s="79"/>
      <c r="G160" s="79"/>
      <c r="H160" s="79"/>
      <c r="I160" s="79"/>
      <c r="J160" s="141"/>
      <c r="K160" s="79"/>
    </row>
    <row r="161" spans="1:11" ht="10.5">
      <c r="A161" s="79"/>
      <c r="B161" s="79"/>
      <c r="C161" s="79"/>
      <c r="D161" s="79"/>
      <c r="E161" s="79"/>
      <c r="F161" s="79"/>
      <c r="G161" s="79"/>
      <c r="H161" s="79"/>
      <c r="I161" s="79"/>
      <c r="J161" s="141"/>
      <c r="K161" s="79"/>
    </row>
    <row r="162" spans="1:11" ht="10.5">
      <c r="A162" s="79"/>
      <c r="B162" s="79"/>
      <c r="C162" s="79"/>
      <c r="D162" s="79"/>
      <c r="E162" s="79"/>
      <c r="F162" s="79"/>
      <c r="G162" s="79"/>
      <c r="H162" s="79"/>
      <c r="I162" s="79"/>
      <c r="J162" s="141"/>
      <c r="K162" s="79"/>
    </row>
    <row r="163" spans="1:11" ht="10.5">
      <c r="A163" s="79"/>
      <c r="B163" s="79"/>
      <c r="C163" s="79"/>
      <c r="D163" s="79"/>
      <c r="E163" s="79"/>
      <c r="F163" s="79"/>
      <c r="G163" s="79"/>
      <c r="H163" s="79"/>
      <c r="I163" s="79"/>
      <c r="J163" s="141"/>
      <c r="K163" s="79"/>
    </row>
    <row r="164" spans="1:11" ht="10.5">
      <c r="A164" s="79"/>
      <c r="B164" s="79"/>
      <c r="C164" s="79"/>
      <c r="D164" s="79"/>
      <c r="E164" s="79"/>
      <c r="F164" s="79"/>
      <c r="G164" s="79"/>
      <c r="H164" s="79"/>
      <c r="I164" s="79"/>
      <c r="J164" s="141"/>
      <c r="K164" s="79"/>
    </row>
    <row r="165" spans="1:11" ht="10.5">
      <c r="A165" s="79"/>
      <c r="B165" s="79"/>
      <c r="C165" s="79"/>
      <c r="D165" s="79"/>
      <c r="E165" s="79"/>
      <c r="F165" s="79"/>
      <c r="G165" s="79"/>
      <c r="H165" s="79"/>
      <c r="I165" s="79"/>
      <c r="J165" s="141"/>
      <c r="K165" s="79"/>
    </row>
    <row r="166" spans="1:11" ht="10.5">
      <c r="A166" s="79"/>
      <c r="B166" s="79"/>
      <c r="C166" s="79"/>
      <c r="D166" s="79"/>
      <c r="E166" s="79"/>
      <c r="F166" s="79"/>
      <c r="G166" s="79"/>
      <c r="H166" s="79"/>
      <c r="I166" s="79"/>
      <c r="J166" s="141"/>
      <c r="K166" s="79"/>
    </row>
    <row r="167" spans="1:11" ht="10.5">
      <c r="A167" s="79"/>
      <c r="B167" s="79"/>
      <c r="C167" s="79"/>
      <c r="D167" s="79"/>
      <c r="E167" s="79"/>
      <c r="F167" s="79"/>
      <c r="G167" s="79"/>
      <c r="H167" s="79"/>
      <c r="I167" s="79"/>
      <c r="J167" s="141"/>
      <c r="K167" s="79"/>
    </row>
    <row r="168" spans="1:11" ht="10.5">
      <c r="A168" s="79"/>
      <c r="B168" s="79"/>
      <c r="C168" s="79"/>
      <c r="D168" s="79"/>
      <c r="E168" s="79"/>
      <c r="F168" s="79"/>
      <c r="G168" s="79"/>
      <c r="H168" s="79"/>
      <c r="I168" s="79"/>
      <c r="J168" s="141"/>
      <c r="K168" s="79"/>
    </row>
    <row r="169" spans="1:11" ht="10.5">
      <c r="A169" s="79"/>
      <c r="B169" s="79"/>
      <c r="C169" s="79"/>
      <c r="D169" s="79"/>
      <c r="E169" s="79"/>
      <c r="F169" s="79"/>
      <c r="G169" s="79"/>
      <c r="H169" s="79"/>
      <c r="I169" s="79"/>
      <c r="J169" s="141"/>
      <c r="K169" s="79"/>
    </row>
    <row r="170" spans="1:11" ht="10.5">
      <c r="A170" s="79"/>
      <c r="B170" s="79"/>
      <c r="C170" s="79"/>
      <c r="D170" s="79"/>
      <c r="E170" s="79"/>
      <c r="F170" s="79"/>
      <c r="G170" s="79"/>
      <c r="H170" s="79"/>
      <c r="I170" s="79"/>
      <c r="J170" s="141"/>
      <c r="K170" s="79"/>
    </row>
    <row r="171" spans="1:11" ht="10.5">
      <c r="A171" s="79"/>
      <c r="B171" s="79"/>
      <c r="C171" s="79"/>
      <c r="D171" s="79"/>
      <c r="E171" s="79"/>
      <c r="F171" s="79"/>
      <c r="G171" s="79"/>
      <c r="H171" s="79"/>
      <c r="I171" s="79"/>
      <c r="J171" s="141"/>
      <c r="K171" s="79"/>
    </row>
    <row r="172" spans="1:11" ht="10.5">
      <c r="A172" s="79"/>
      <c r="B172" s="79"/>
      <c r="C172" s="79"/>
      <c r="D172" s="79"/>
      <c r="E172" s="79"/>
      <c r="F172" s="79"/>
      <c r="G172" s="79"/>
      <c r="H172" s="79"/>
      <c r="I172" s="79"/>
      <c r="J172" s="141"/>
      <c r="K172" s="79"/>
    </row>
    <row r="173" spans="1:11" ht="10.5">
      <c r="A173" s="79"/>
      <c r="B173" s="79"/>
      <c r="C173" s="79"/>
      <c r="D173" s="79"/>
      <c r="E173" s="79"/>
      <c r="F173" s="79"/>
      <c r="G173" s="79"/>
      <c r="H173" s="79"/>
      <c r="I173" s="79"/>
      <c r="J173" s="141"/>
      <c r="K173" s="79"/>
    </row>
    <row r="174" spans="1:11" ht="10.5">
      <c r="A174" s="79"/>
      <c r="B174" s="79"/>
      <c r="C174" s="79"/>
      <c r="D174" s="79"/>
      <c r="E174" s="79"/>
      <c r="F174" s="79"/>
      <c r="G174" s="79"/>
      <c r="H174" s="79"/>
      <c r="I174" s="79"/>
      <c r="J174" s="141"/>
      <c r="K174" s="79"/>
    </row>
    <row r="175" spans="1:11" ht="10.5">
      <c r="A175" s="79"/>
      <c r="B175" s="79"/>
      <c r="C175" s="79"/>
      <c r="D175" s="79"/>
      <c r="E175" s="79"/>
      <c r="F175" s="79"/>
      <c r="G175" s="79"/>
      <c r="H175" s="79"/>
      <c r="I175" s="79"/>
      <c r="J175" s="141"/>
      <c r="K175" s="79"/>
    </row>
    <row r="176" spans="1:11" ht="10.5">
      <c r="A176" s="79"/>
      <c r="B176" s="79"/>
      <c r="C176" s="79"/>
      <c r="D176" s="79"/>
      <c r="E176" s="79"/>
      <c r="F176" s="79"/>
      <c r="G176" s="79"/>
      <c r="H176" s="79"/>
      <c r="I176" s="79"/>
      <c r="J176" s="141"/>
      <c r="K176" s="79"/>
    </row>
    <row r="177" spans="1:11" ht="10.5">
      <c r="A177" s="79"/>
      <c r="B177" s="79"/>
      <c r="C177" s="79"/>
      <c r="D177" s="79"/>
      <c r="E177" s="79"/>
      <c r="F177" s="79"/>
      <c r="G177" s="79"/>
      <c r="H177" s="79"/>
      <c r="I177" s="79"/>
      <c r="J177" s="141"/>
      <c r="K177" s="79"/>
    </row>
    <row r="178" spans="1:11" ht="10.5">
      <c r="A178" s="79"/>
      <c r="B178" s="79"/>
      <c r="C178" s="79"/>
      <c r="D178" s="79"/>
      <c r="E178" s="79"/>
      <c r="F178" s="79"/>
      <c r="G178" s="79"/>
      <c r="H178" s="79"/>
      <c r="I178" s="79"/>
      <c r="J178" s="141"/>
      <c r="K178" s="79"/>
    </row>
    <row r="179" spans="1:11" ht="10.5">
      <c r="A179" s="79"/>
      <c r="B179" s="79"/>
      <c r="C179" s="79"/>
      <c r="D179" s="79"/>
      <c r="E179" s="79"/>
      <c r="F179" s="79"/>
      <c r="G179" s="79"/>
      <c r="H179" s="79"/>
      <c r="I179" s="79"/>
      <c r="J179" s="141"/>
      <c r="K179" s="79"/>
    </row>
    <row r="180" spans="1:11" ht="10.5">
      <c r="A180" s="79"/>
      <c r="B180" s="79"/>
      <c r="C180" s="79"/>
      <c r="D180" s="79"/>
      <c r="E180" s="79"/>
      <c r="F180" s="79"/>
      <c r="G180" s="79"/>
      <c r="H180" s="79"/>
      <c r="I180" s="79"/>
      <c r="J180" s="141"/>
      <c r="K180" s="79"/>
    </row>
    <row r="181" spans="1:11" ht="10.5">
      <c r="A181" s="79"/>
      <c r="B181" s="79"/>
      <c r="C181" s="79"/>
      <c r="D181" s="79"/>
      <c r="E181" s="79"/>
      <c r="F181" s="79"/>
      <c r="G181" s="79"/>
      <c r="H181" s="79"/>
      <c r="I181" s="79"/>
      <c r="J181" s="141"/>
      <c r="K181" s="79"/>
    </row>
    <row r="182" spans="1:11" ht="10.5">
      <c r="A182" s="79"/>
      <c r="B182" s="79"/>
      <c r="C182" s="79"/>
      <c r="D182" s="79"/>
      <c r="E182" s="79"/>
      <c r="F182" s="79"/>
      <c r="G182" s="79"/>
      <c r="H182" s="79"/>
      <c r="I182" s="79"/>
      <c r="J182" s="141"/>
      <c r="K182" s="79"/>
    </row>
    <row r="183" spans="1:11" ht="10.5">
      <c r="A183" s="79"/>
      <c r="B183" s="79"/>
      <c r="C183" s="79"/>
      <c r="D183" s="79"/>
      <c r="E183" s="79"/>
      <c r="F183" s="79"/>
      <c r="G183" s="79"/>
      <c r="H183" s="79"/>
      <c r="I183" s="79"/>
      <c r="J183" s="141"/>
      <c r="K183" s="79"/>
    </row>
    <row r="184" spans="1:11" ht="10.5">
      <c r="A184" s="79"/>
      <c r="B184" s="79"/>
      <c r="C184" s="79"/>
      <c r="D184" s="79"/>
      <c r="E184" s="79"/>
      <c r="F184" s="79"/>
      <c r="G184" s="79"/>
      <c r="H184" s="79"/>
      <c r="I184" s="79"/>
      <c r="J184" s="141"/>
      <c r="K184" s="79"/>
    </row>
    <row r="185" spans="1:11" ht="10.5">
      <c r="A185" s="79"/>
      <c r="B185" s="79"/>
      <c r="C185" s="79"/>
      <c r="D185" s="79"/>
      <c r="E185" s="79"/>
      <c r="F185" s="79"/>
      <c r="G185" s="79"/>
      <c r="H185" s="79"/>
      <c r="I185" s="79"/>
      <c r="J185" s="141"/>
      <c r="K185" s="79"/>
    </row>
    <row r="186" spans="1:11" ht="10.5">
      <c r="A186" s="79"/>
      <c r="B186" s="79"/>
      <c r="C186" s="79"/>
      <c r="D186" s="79"/>
      <c r="E186" s="79"/>
      <c r="F186" s="79"/>
      <c r="G186" s="79"/>
      <c r="H186" s="79"/>
      <c r="I186" s="79"/>
      <c r="J186" s="141"/>
      <c r="K186" s="79"/>
    </row>
    <row r="187" spans="1:11" ht="10.5">
      <c r="A187" s="79"/>
      <c r="B187" s="79"/>
      <c r="C187" s="79"/>
      <c r="D187" s="79"/>
      <c r="E187" s="79"/>
      <c r="F187" s="79"/>
      <c r="G187" s="79"/>
      <c r="H187" s="79"/>
      <c r="I187" s="79"/>
      <c r="J187" s="141"/>
      <c r="K187" s="79"/>
    </row>
    <row r="188" spans="1:11" ht="10.5">
      <c r="A188" s="79"/>
      <c r="B188" s="79"/>
      <c r="C188" s="79"/>
      <c r="D188" s="79"/>
      <c r="E188" s="79"/>
      <c r="F188" s="79"/>
      <c r="G188" s="79"/>
      <c r="H188" s="79"/>
      <c r="I188" s="79"/>
      <c r="J188" s="141"/>
      <c r="K188" s="79"/>
    </row>
    <row r="189" spans="1:11" ht="10.5">
      <c r="A189" s="79"/>
      <c r="B189" s="79"/>
      <c r="C189" s="79"/>
      <c r="D189" s="79"/>
      <c r="E189" s="79"/>
      <c r="F189" s="79"/>
      <c r="G189" s="79"/>
      <c r="H189" s="79"/>
      <c r="I189" s="79"/>
      <c r="J189" s="141"/>
      <c r="K189" s="79"/>
    </row>
    <row r="190" spans="1:11" ht="10.5">
      <c r="A190" s="79"/>
      <c r="B190" s="79"/>
      <c r="C190" s="79"/>
      <c r="D190" s="79"/>
      <c r="E190" s="79"/>
      <c r="F190" s="79"/>
      <c r="G190" s="79"/>
      <c r="H190" s="79"/>
      <c r="I190" s="79"/>
      <c r="J190" s="141"/>
      <c r="K190" s="79"/>
    </row>
    <row r="191" spans="1:11" ht="10.5">
      <c r="A191" s="79"/>
      <c r="B191" s="79"/>
      <c r="C191" s="79"/>
      <c r="D191" s="79"/>
      <c r="E191" s="79"/>
      <c r="F191" s="79"/>
      <c r="G191" s="79"/>
      <c r="H191" s="79"/>
      <c r="I191" s="79"/>
      <c r="J191" s="141"/>
      <c r="K191" s="79"/>
    </row>
    <row r="192" spans="1:11" ht="10.5">
      <c r="A192" s="79"/>
      <c r="B192" s="79"/>
      <c r="C192" s="79"/>
      <c r="D192" s="79"/>
      <c r="E192" s="79"/>
      <c r="F192" s="79"/>
      <c r="G192" s="79"/>
      <c r="H192" s="79"/>
      <c r="I192" s="79"/>
      <c r="J192" s="141"/>
      <c r="K192" s="79"/>
    </row>
    <row r="193" spans="1:11" ht="10.5">
      <c r="A193" s="79"/>
      <c r="B193" s="79"/>
      <c r="C193" s="79"/>
      <c r="D193" s="79"/>
      <c r="E193" s="79"/>
      <c r="F193" s="79"/>
      <c r="G193" s="79"/>
      <c r="H193" s="79"/>
      <c r="I193" s="79"/>
      <c r="J193" s="141"/>
      <c r="K193" s="79"/>
    </row>
    <row r="194" spans="1:11" ht="10.5">
      <c r="A194" s="79"/>
      <c r="B194" s="79"/>
      <c r="C194" s="79"/>
      <c r="D194" s="79"/>
      <c r="E194" s="79"/>
      <c r="F194" s="79"/>
      <c r="G194" s="79"/>
      <c r="H194" s="79"/>
      <c r="I194" s="79"/>
      <c r="J194" s="141"/>
      <c r="K194" s="79"/>
    </row>
    <row r="195" spans="1:11" ht="10.5">
      <c r="A195" s="79"/>
      <c r="B195" s="79"/>
      <c r="C195" s="79"/>
      <c r="D195" s="79"/>
      <c r="E195" s="79"/>
      <c r="F195" s="79"/>
      <c r="G195" s="79"/>
      <c r="H195" s="79"/>
      <c r="I195" s="79"/>
      <c r="J195" s="141"/>
      <c r="K195" s="79"/>
    </row>
    <row r="196" spans="1:11" ht="10.5">
      <c r="A196" s="79"/>
      <c r="B196" s="79"/>
      <c r="C196" s="79"/>
      <c r="D196" s="79"/>
      <c r="E196" s="79"/>
      <c r="F196" s="79"/>
      <c r="G196" s="79"/>
      <c r="H196" s="79"/>
      <c r="I196" s="79"/>
      <c r="J196" s="141"/>
      <c r="K196" s="79"/>
    </row>
    <row r="197" spans="1:11" ht="10.5">
      <c r="A197" s="79"/>
      <c r="B197" s="79"/>
      <c r="C197" s="79"/>
      <c r="D197" s="79"/>
      <c r="E197" s="79"/>
      <c r="F197" s="79"/>
      <c r="G197" s="79"/>
      <c r="H197" s="79"/>
      <c r="I197" s="79"/>
      <c r="J197" s="141"/>
      <c r="K197" s="79"/>
    </row>
    <row r="198" spans="1:11" ht="10.5">
      <c r="A198" s="79"/>
      <c r="B198" s="79"/>
      <c r="C198" s="79"/>
      <c r="D198" s="79"/>
      <c r="E198" s="79"/>
      <c r="F198" s="79"/>
      <c r="G198" s="79"/>
      <c r="H198" s="79"/>
      <c r="I198" s="79"/>
      <c r="J198" s="141"/>
      <c r="K198" s="79"/>
    </row>
    <row r="199" spans="1:11" ht="10.5">
      <c r="A199" s="79"/>
      <c r="B199" s="79"/>
      <c r="C199" s="79"/>
      <c r="D199" s="79"/>
      <c r="E199" s="79"/>
      <c r="F199" s="79"/>
      <c r="G199" s="79"/>
      <c r="H199" s="79"/>
      <c r="I199" s="79"/>
      <c r="J199" s="141"/>
      <c r="K199" s="79"/>
    </row>
    <row r="200" spans="1:11" ht="10.5">
      <c r="A200" s="79"/>
      <c r="B200" s="79"/>
      <c r="C200" s="79"/>
      <c r="D200" s="79"/>
      <c r="E200" s="79"/>
      <c r="F200" s="79"/>
      <c r="G200" s="79"/>
      <c r="H200" s="79"/>
      <c r="I200" s="79"/>
      <c r="J200" s="141"/>
      <c r="K200" s="79"/>
    </row>
    <row r="201" spans="1:11" ht="10.5">
      <c r="A201" s="79"/>
      <c r="B201" s="79"/>
      <c r="C201" s="79"/>
      <c r="D201" s="79"/>
      <c r="E201" s="79"/>
      <c r="F201" s="79"/>
      <c r="G201" s="79"/>
      <c r="H201" s="79"/>
      <c r="I201" s="79"/>
      <c r="J201" s="141"/>
      <c r="K201" s="79"/>
    </row>
    <row r="202" spans="1:11" ht="10.5">
      <c r="A202" s="79"/>
      <c r="B202" s="79"/>
      <c r="C202" s="79"/>
      <c r="D202" s="79"/>
      <c r="E202" s="79"/>
      <c r="F202" s="79"/>
      <c r="G202" s="79"/>
      <c r="H202" s="79"/>
      <c r="I202" s="79"/>
      <c r="J202" s="141"/>
      <c r="K202" s="79"/>
    </row>
    <row r="203" spans="1:11" ht="10.5">
      <c r="A203" s="79"/>
      <c r="B203" s="79"/>
      <c r="C203" s="79"/>
      <c r="D203" s="79"/>
      <c r="E203" s="79"/>
      <c r="F203" s="79"/>
      <c r="G203" s="79"/>
      <c r="H203" s="79"/>
      <c r="I203" s="79"/>
      <c r="J203" s="141"/>
      <c r="K203" s="79"/>
    </row>
    <row r="204" spans="1:11" ht="10.5">
      <c r="A204" s="79"/>
      <c r="B204" s="79"/>
      <c r="C204" s="79"/>
      <c r="D204" s="79"/>
      <c r="E204" s="79"/>
      <c r="F204" s="79"/>
      <c r="G204" s="79"/>
      <c r="H204" s="79"/>
      <c r="I204" s="79"/>
      <c r="J204" s="141"/>
      <c r="K204" s="79"/>
    </row>
    <row r="205" spans="1:11" ht="10.5">
      <c r="A205" s="79"/>
      <c r="B205" s="79"/>
      <c r="C205" s="79"/>
      <c r="D205" s="79"/>
      <c r="E205" s="79"/>
      <c r="F205" s="79"/>
      <c r="G205" s="79"/>
      <c r="H205" s="79"/>
      <c r="I205" s="79"/>
      <c r="J205" s="141"/>
      <c r="K205" s="79"/>
    </row>
    <row r="206" spans="1:11" ht="10.5">
      <c r="A206" s="79"/>
      <c r="B206" s="79"/>
      <c r="C206" s="79"/>
      <c r="D206" s="79"/>
      <c r="E206" s="79"/>
      <c r="F206" s="79"/>
      <c r="G206" s="79"/>
      <c r="H206" s="79"/>
      <c r="I206" s="79"/>
      <c r="J206" s="141"/>
      <c r="K206" s="79"/>
    </row>
    <row r="207" spans="1:11" ht="10.5">
      <c r="A207" s="79"/>
      <c r="B207" s="79"/>
      <c r="C207" s="79"/>
      <c r="D207" s="79"/>
      <c r="E207" s="79"/>
      <c r="F207" s="79"/>
      <c r="G207" s="79"/>
      <c r="H207" s="79"/>
      <c r="I207" s="79"/>
      <c r="J207" s="141"/>
      <c r="K207" s="79"/>
    </row>
    <row r="208" spans="1:11" ht="10.5">
      <c r="A208" s="79"/>
      <c r="B208" s="79"/>
      <c r="C208" s="79"/>
      <c r="D208" s="79"/>
      <c r="E208" s="79"/>
      <c r="F208" s="79"/>
      <c r="G208" s="79"/>
      <c r="H208" s="79"/>
      <c r="I208" s="79"/>
      <c r="J208" s="141"/>
      <c r="K208" s="79"/>
    </row>
    <row r="209" spans="1:11" ht="10.5">
      <c r="A209" s="79"/>
      <c r="B209" s="79"/>
      <c r="C209" s="79"/>
      <c r="D209" s="79"/>
      <c r="E209" s="79"/>
      <c r="F209" s="79"/>
      <c r="G209" s="79"/>
      <c r="H209" s="79"/>
      <c r="I209" s="79"/>
      <c r="J209" s="141"/>
      <c r="K209" s="79"/>
    </row>
    <row r="210" spans="1:11" ht="10.5">
      <c r="A210" s="79"/>
      <c r="B210" s="79"/>
      <c r="C210" s="79"/>
      <c r="D210" s="79"/>
      <c r="E210" s="79"/>
      <c r="F210" s="79"/>
      <c r="G210" s="79"/>
      <c r="H210" s="79"/>
      <c r="I210" s="79"/>
      <c r="J210" s="141"/>
      <c r="K210" s="79"/>
    </row>
    <row r="211" spans="1:11" ht="10.5">
      <c r="A211" s="79"/>
      <c r="B211" s="79"/>
      <c r="C211" s="79"/>
      <c r="D211" s="79"/>
      <c r="E211" s="79"/>
      <c r="F211" s="79"/>
      <c r="G211" s="79"/>
      <c r="H211" s="79"/>
      <c r="I211" s="79"/>
      <c r="J211" s="141"/>
      <c r="K211" s="79"/>
    </row>
    <row r="212" spans="1:11" ht="10.5">
      <c r="A212" s="79"/>
      <c r="B212" s="79"/>
      <c r="C212" s="79"/>
      <c r="D212" s="79"/>
      <c r="E212" s="79"/>
      <c r="F212" s="79"/>
      <c r="G212" s="79"/>
      <c r="H212" s="79"/>
      <c r="I212" s="79"/>
      <c r="J212" s="141"/>
      <c r="K212" s="79"/>
    </row>
    <row r="213" spans="1:11" ht="10.5">
      <c r="A213" s="79"/>
      <c r="B213" s="79"/>
      <c r="C213" s="79"/>
      <c r="D213" s="79"/>
      <c r="E213" s="79"/>
      <c r="F213" s="79"/>
      <c r="G213" s="79"/>
      <c r="H213" s="79"/>
      <c r="I213" s="79"/>
      <c r="J213" s="141"/>
      <c r="K213" s="79"/>
    </row>
    <row r="214" spans="1:11" ht="10.5">
      <c r="A214" s="79"/>
      <c r="B214" s="79"/>
      <c r="C214" s="79"/>
      <c r="D214" s="79"/>
      <c r="E214" s="79"/>
      <c r="F214" s="79"/>
      <c r="G214" s="79"/>
      <c r="H214" s="79"/>
      <c r="I214" s="79"/>
      <c r="J214" s="141"/>
      <c r="K214" s="79"/>
    </row>
    <row r="215" spans="1:11" ht="10.5">
      <c r="A215" s="79"/>
      <c r="B215" s="79"/>
      <c r="C215" s="79"/>
      <c r="D215" s="79"/>
      <c r="E215" s="79"/>
      <c r="F215" s="79"/>
      <c r="G215" s="79"/>
      <c r="H215" s="79"/>
      <c r="I215" s="79"/>
      <c r="J215" s="141"/>
      <c r="K215" s="79"/>
    </row>
    <row r="216" spans="1:11" ht="10.5">
      <c r="A216" s="79"/>
      <c r="B216" s="79"/>
      <c r="C216" s="79"/>
      <c r="D216" s="79"/>
      <c r="E216" s="79"/>
      <c r="F216" s="79"/>
      <c r="G216" s="79"/>
      <c r="H216" s="79"/>
      <c r="I216" s="79"/>
      <c r="J216" s="141"/>
      <c r="K216" s="79"/>
    </row>
    <row r="217" spans="1:11" ht="10.5">
      <c r="A217" s="79"/>
      <c r="B217" s="79"/>
      <c r="C217" s="79"/>
      <c r="D217" s="79"/>
      <c r="E217" s="79"/>
      <c r="F217" s="79"/>
      <c r="G217" s="79"/>
      <c r="H217" s="79"/>
      <c r="I217" s="79"/>
      <c r="J217" s="141"/>
      <c r="K217" s="79"/>
    </row>
    <row r="218" spans="1:11" ht="10.5">
      <c r="A218" s="79"/>
      <c r="B218" s="79"/>
      <c r="C218" s="79"/>
      <c r="D218" s="79"/>
      <c r="E218" s="79"/>
      <c r="F218" s="79"/>
      <c r="G218" s="79"/>
      <c r="H218" s="79"/>
      <c r="I218" s="79"/>
      <c r="J218" s="141"/>
      <c r="K218" s="79"/>
    </row>
    <row r="219" spans="1:11" ht="10.5">
      <c r="A219" s="79"/>
      <c r="B219" s="79"/>
      <c r="C219" s="79"/>
      <c r="D219" s="79"/>
      <c r="E219" s="79"/>
      <c r="F219" s="79"/>
      <c r="G219" s="79"/>
      <c r="H219" s="79"/>
      <c r="I219" s="79"/>
      <c r="J219" s="141"/>
      <c r="K219" s="79"/>
    </row>
    <row r="220" spans="1:11" ht="10.5">
      <c r="A220" s="79"/>
      <c r="B220" s="79"/>
      <c r="C220" s="79"/>
      <c r="D220" s="79"/>
      <c r="E220" s="79"/>
      <c r="F220" s="79"/>
      <c r="G220" s="79"/>
      <c r="H220" s="79"/>
      <c r="I220" s="79"/>
      <c r="J220" s="141"/>
      <c r="K220" s="79"/>
    </row>
    <row r="221" spans="1:11" ht="10.5">
      <c r="A221" s="79"/>
      <c r="B221" s="79"/>
      <c r="C221" s="79"/>
      <c r="D221" s="79"/>
      <c r="E221" s="79"/>
      <c r="F221" s="79"/>
      <c r="G221" s="79"/>
      <c r="H221" s="79"/>
      <c r="I221" s="79"/>
      <c r="J221" s="141"/>
      <c r="K221" s="79"/>
    </row>
    <row r="222" spans="1:11" ht="10.5">
      <c r="A222" s="79"/>
      <c r="B222" s="79"/>
      <c r="C222" s="79"/>
      <c r="D222" s="79"/>
      <c r="E222" s="79"/>
      <c r="F222" s="79"/>
      <c r="G222" s="79"/>
      <c r="H222" s="79"/>
      <c r="I222" s="79"/>
      <c r="J222" s="141"/>
      <c r="K222" s="79"/>
    </row>
    <row r="223" spans="1:11" ht="10.5">
      <c r="A223" s="79"/>
      <c r="B223" s="79"/>
      <c r="C223" s="79"/>
      <c r="D223" s="79"/>
      <c r="E223" s="79"/>
      <c r="F223" s="79"/>
      <c r="G223" s="79"/>
      <c r="H223" s="79"/>
      <c r="I223" s="79"/>
      <c r="J223" s="141"/>
      <c r="K223" s="79"/>
    </row>
    <row r="224" spans="1:11" ht="10.5">
      <c r="A224" s="79"/>
      <c r="B224" s="79"/>
      <c r="C224" s="79"/>
      <c r="D224" s="79"/>
      <c r="E224" s="79"/>
      <c r="F224" s="79"/>
      <c r="G224" s="79"/>
      <c r="H224" s="79"/>
      <c r="I224" s="79"/>
      <c r="J224" s="141"/>
      <c r="K224" s="79"/>
    </row>
    <row r="225" spans="1:11" ht="10.5">
      <c r="A225" s="79"/>
      <c r="B225" s="79"/>
      <c r="C225" s="79"/>
      <c r="D225" s="79"/>
      <c r="E225" s="79"/>
      <c r="F225" s="79"/>
      <c r="G225" s="79"/>
      <c r="H225" s="79"/>
      <c r="I225" s="79"/>
      <c r="J225" s="141"/>
      <c r="K225" s="79"/>
    </row>
    <row r="226" spans="1:11" ht="10.5">
      <c r="A226" s="79"/>
      <c r="B226" s="79"/>
      <c r="C226" s="79"/>
      <c r="D226" s="79"/>
      <c r="E226" s="79"/>
      <c r="F226" s="79"/>
      <c r="G226" s="79"/>
      <c r="H226" s="79"/>
      <c r="I226" s="79"/>
      <c r="J226" s="141"/>
      <c r="K226" s="79"/>
    </row>
    <row r="227" spans="1:11" ht="10.5">
      <c r="A227" s="79"/>
      <c r="B227" s="79"/>
      <c r="C227" s="79"/>
      <c r="D227" s="79"/>
      <c r="E227" s="79"/>
      <c r="F227" s="79"/>
      <c r="G227" s="79"/>
      <c r="H227" s="79"/>
      <c r="I227" s="79"/>
      <c r="J227" s="141"/>
      <c r="K227" s="79"/>
    </row>
    <row r="228" spans="1:11" ht="10.5">
      <c r="A228" s="79"/>
      <c r="B228" s="79"/>
      <c r="C228" s="79"/>
      <c r="D228" s="79"/>
      <c r="E228" s="79"/>
      <c r="F228" s="79"/>
      <c r="G228" s="79"/>
      <c r="H228" s="79"/>
      <c r="I228" s="79"/>
      <c r="J228" s="141"/>
      <c r="K228" s="79"/>
    </row>
    <row r="229" spans="1:11" ht="10.5">
      <c r="A229" s="79"/>
      <c r="B229" s="79"/>
      <c r="C229" s="79"/>
      <c r="D229" s="79"/>
      <c r="E229" s="79"/>
      <c r="F229" s="79"/>
      <c r="G229" s="79"/>
      <c r="H229" s="79"/>
      <c r="I229" s="79"/>
      <c r="J229" s="141"/>
      <c r="K229" s="79"/>
    </row>
    <row r="230" spans="1:9" ht="10.5">
      <c r="A230" s="79"/>
      <c r="B230" s="79"/>
      <c r="C230" s="79"/>
      <c r="D230" s="79"/>
      <c r="E230" s="79"/>
      <c r="F230" s="79"/>
      <c r="G230" s="79"/>
      <c r="H230" s="79"/>
      <c r="I230" s="79"/>
    </row>
  </sheetData>
  <sheetProtection/>
  <mergeCells count="26">
    <mergeCell ref="D81:G81"/>
    <mergeCell ref="B60:I60"/>
    <mergeCell ref="B7:H7"/>
    <mergeCell ref="B114:I114"/>
    <mergeCell ref="A93:I93"/>
    <mergeCell ref="B95:I95"/>
    <mergeCell ref="D85:G85"/>
    <mergeCell ref="D86:G86"/>
    <mergeCell ref="D55:G55"/>
    <mergeCell ref="B56:I56"/>
    <mergeCell ref="D4:H4"/>
    <mergeCell ref="D5:H5"/>
    <mergeCell ref="D6:H6"/>
    <mergeCell ref="B9:H9"/>
    <mergeCell ref="D12:G12"/>
    <mergeCell ref="D59:G59"/>
    <mergeCell ref="B8:H8"/>
    <mergeCell ref="D57:G57"/>
    <mergeCell ref="D143:G143"/>
    <mergeCell ref="C82:H82"/>
    <mergeCell ref="B94:I94"/>
    <mergeCell ref="D141:G141"/>
    <mergeCell ref="B142:I142"/>
    <mergeCell ref="D83:G83"/>
    <mergeCell ref="B132:I132"/>
    <mergeCell ref="A125:I125"/>
  </mergeCells>
  <printOptions horizontalCentered="1"/>
  <pageMargins left="0" right="0" top="0.3937007874015748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B18" sqref="B18"/>
    </sheetView>
  </sheetViews>
  <sheetFormatPr defaultColWidth="9.00390625" defaultRowHeight="12.75"/>
  <cols>
    <col min="3" max="3" width="16.125" style="0" customWidth="1"/>
    <col min="4" max="4" width="15.125" style="0" customWidth="1"/>
    <col min="5" max="5" width="24.75390625" style="0" customWidth="1"/>
    <col min="6" max="6" width="13.875" style="0" customWidth="1"/>
    <col min="7" max="7" width="18.625" style="0" customWidth="1"/>
    <col min="8" max="8" width="23.75390625" style="0" customWidth="1"/>
    <col min="9" max="9" width="29.375" style="0" customWidth="1"/>
  </cols>
  <sheetData>
    <row r="1" spans="2:9" ht="15.75">
      <c r="B1" s="15"/>
      <c r="C1" s="16"/>
      <c r="D1" s="180" t="s">
        <v>11</v>
      </c>
      <c r="E1" s="180"/>
      <c r="F1" s="180"/>
      <c r="G1" s="180"/>
      <c r="H1" s="17"/>
      <c r="I1" s="18"/>
    </row>
    <row r="2" spans="2:9" ht="15.75">
      <c r="B2" s="15"/>
      <c r="C2" s="16"/>
      <c r="D2" s="18"/>
      <c r="E2" s="18"/>
      <c r="F2" s="19"/>
      <c r="G2" s="20"/>
      <c r="H2" s="17"/>
      <c r="I2" s="18"/>
    </row>
    <row r="3" spans="2:9" ht="15.75">
      <c r="B3" s="182" t="s">
        <v>12</v>
      </c>
      <c r="C3" s="182"/>
      <c r="D3" s="182"/>
      <c r="E3" s="182"/>
      <c r="F3" s="182"/>
      <c r="G3" s="182"/>
      <c r="H3" s="182"/>
      <c r="I3" s="182"/>
    </row>
    <row r="4" spans="2:9" ht="15.75">
      <c r="B4" s="25"/>
      <c r="C4" s="26"/>
      <c r="D4" s="25"/>
      <c r="E4" s="25"/>
      <c r="F4" s="4"/>
      <c r="G4" s="27"/>
      <c r="H4" s="28"/>
      <c r="I4" s="25"/>
    </row>
    <row r="5" spans="2:9" ht="109.5" customHeight="1">
      <c r="B5" s="7" t="s">
        <v>13</v>
      </c>
      <c r="C5" s="7" t="s">
        <v>14</v>
      </c>
      <c r="D5" s="7" t="s">
        <v>15</v>
      </c>
      <c r="E5" s="7" t="s">
        <v>7</v>
      </c>
      <c r="F5" s="7" t="s">
        <v>16</v>
      </c>
      <c r="G5" s="7" t="s">
        <v>17</v>
      </c>
      <c r="H5" s="7" t="s">
        <v>18</v>
      </c>
      <c r="I5" s="7" t="s">
        <v>6</v>
      </c>
    </row>
    <row r="6" spans="1:9" ht="13.5">
      <c r="A6" s="8"/>
      <c r="B6" s="8">
        <v>2</v>
      </c>
      <c r="C6" s="29">
        <v>3</v>
      </c>
      <c r="D6" s="8">
        <v>4</v>
      </c>
      <c r="E6" s="8">
        <v>5</v>
      </c>
      <c r="F6" s="8">
        <v>6</v>
      </c>
      <c r="G6" s="30">
        <v>7</v>
      </c>
      <c r="H6" s="31">
        <v>8</v>
      </c>
      <c r="I6" s="8">
        <v>9</v>
      </c>
    </row>
    <row r="7" spans="2:9" ht="42.75" customHeight="1">
      <c r="B7" s="32"/>
      <c r="C7" s="12"/>
      <c r="D7" s="10"/>
      <c r="E7" s="54"/>
      <c r="F7" s="33"/>
      <c r="G7" s="34"/>
      <c r="H7" s="35"/>
      <c r="I7" s="36"/>
    </row>
    <row r="8" spans="2:9" ht="20.25" customHeight="1">
      <c r="B8" s="53"/>
      <c r="C8" s="12"/>
      <c r="D8" s="10"/>
      <c r="E8" s="54"/>
      <c r="F8" s="33"/>
      <c r="G8" s="34"/>
      <c r="H8" s="35"/>
      <c r="I8" s="36"/>
    </row>
    <row r="9" spans="2:9" ht="20.25" customHeight="1">
      <c r="B9" s="53"/>
      <c r="C9" s="12"/>
      <c r="D9" s="10"/>
      <c r="E9" s="54"/>
      <c r="F9" s="33"/>
      <c r="G9" s="34"/>
      <c r="H9" s="35"/>
      <c r="I9" s="36"/>
    </row>
    <row r="10" spans="2:9" ht="15.75">
      <c r="B10" s="39"/>
      <c r="C10" s="49"/>
      <c r="D10" s="38"/>
      <c r="E10" s="40"/>
      <c r="F10" s="37"/>
      <c r="G10" s="34"/>
      <c r="H10" s="35"/>
      <c r="I10" s="38"/>
    </row>
    <row r="11" spans="2:9" ht="15.75">
      <c r="B11" s="41"/>
      <c r="C11" s="26"/>
      <c r="D11" s="25"/>
      <c r="E11" s="25"/>
      <c r="F11" s="4"/>
      <c r="G11" s="27"/>
      <c r="H11" s="28"/>
      <c r="I11" s="25"/>
    </row>
    <row r="12" spans="2:9" ht="15.75">
      <c r="B12" s="21"/>
      <c r="C12" s="16"/>
      <c r="D12" s="180" t="s">
        <v>19</v>
      </c>
      <c r="E12" s="180"/>
      <c r="F12" s="180"/>
      <c r="G12" s="180"/>
      <c r="H12" s="17"/>
      <c r="I12" s="42"/>
    </row>
    <row r="13" spans="2:9" ht="15.75">
      <c r="B13" s="21"/>
      <c r="C13" s="16"/>
      <c r="D13" s="18"/>
      <c r="E13" s="18"/>
      <c r="F13" s="19"/>
      <c r="G13" s="20"/>
      <c r="H13" s="17"/>
      <c r="I13" s="42"/>
    </row>
    <row r="14" spans="2:9" ht="15.75">
      <c r="B14" s="21"/>
      <c r="C14" s="180" t="s">
        <v>20</v>
      </c>
      <c r="D14" s="180"/>
      <c r="E14" s="180"/>
      <c r="F14" s="180"/>
      <c r="G14" s="180"/>
      <c r="H14" s="180"/>
      <c r="I14" s="42"/>
    </row>
    <row r="15" spans="2:9" ht="15.75">
      <c r="B15" s="41"/>
      <c r="C15" s="26"/>
      <c r="D15" s="25"/>
      <c r="E15" s="25"/>
      <c r="F15" s="4"/>
      <c r="G15" s="27"/>
      <c r="H15" s="28"/>
      <c r="I15" s="25"/>
    </row>
    <row r="16" spans="2:9" ht="96" customHeight="1">
      <c r="B16" s="7" t="s">
        <v>13</v>
      </c>
      <c r="C16" s="7" t="s">
        <v>14</v>
      </c>
      <c r="D16" s="7" t="s">
        <v>15</v>
      </c>
      <c r="E16" s="7" t="s">
        <v>7</v>
      </c>
      <c r="F16" s="7" t="s">
        <v>16</v>
      </c>
      <c r="G16" s="7" t="s">
        <v>17</v>
      </c>
      <c r="H16" s="7" t="s">
        <v>18</v>
      </c>
      <c r="I16" s="7" t="s">
        <v>6</v>
      </c>
    </row>
    <row r="17" spans="2:9" ht="15.75">
      <c r="B17" s="36">
        <v>2</v>
      </c>
      <c r="C17" s="43">
        <v>3</v>
      </c>
      <c r="D17" s="36">
        <v>4</v>
      </c>
      <c r="E17" s="36">
        <v>5</v>
      </c>
      <c r="F17" s="33">
        <v>6</v>
      </c>
      <c r="G17" s="34">
        <v>7</v>
      </c>
      <c r="H17" s="51">
        <v>8</v>
      </c>
      <c r="I17" s="36">
        <v>9</v>
      </c>
    </row>
    <row r="18" spans="2:9" ht="30" customHeight="1">
      <c r="B18" s="36"/>
      <c r="C18" s="12"/>
      <c r="D18" s="10"/>
      <c r="E18" s="14"/>
      <c r="F18" s="37"/>
      <c r="G18" s="34"/>
      <c r="H18" s="35"/>
      <c r="I18" s="38"/>
    </row>
    <row r="19" spans="2:9" ht="15.75">
      <c r="B19" s="39"/>
      <c r="C19" s="50"/>
      <c r="D19" s="38"/>
      <c r="E19" s="38"/>
      <c r="F19" s="37"/>
      <c r="G19" s="34"/>
      <c r="H19" s="35"/>
      <c r="I19" s="38"/>
    </row>
    <row r="20" spans="2:9" ht="15.75">
      <c r="B20" s="41"/>
      <c r="C20" s="26"/>
      <c r="D20" s="25"/>
      <c r="E20" s="25"/>
      <c r="F20" s="4"/>
      <c r="G20" s="27"/>
      <c r="H20" s="28"/>
      <c r="I20" s="25"/>
    </row>
    <row r="21" spans="2:9" ht="15.75">
      <c r="B21" s="21"/>
      <c r="C21" s="44"/>
      <c r="D21" s="180" t="s">
        <v>21</v>
      </c>
      <c r="E21" s="180"/>
      <c r="F21" s="180"/>
      <c r="G21" s="180"/>
      <c r="H21" s="24"/>
      <c r="I21" s="42"/>
    </row>
    <row r="22" spans="2:9" ht="15.75">
      <c r="B22" s="21"/>
      <c r="C22" s="44"/>
      <c r="D22" s="18"/>
      <c r="E22" s="18"/>
      <c r="F22" s="19"/>
      <c r="G22" s="20"/>
      <c r="H22" s="24"/>
      <c r="I22" s="42"/>
    </row>
    <row r="23" spans="2:9" ht="15.75">
      <c r="B23" s="21"/>
      <c r="C23" s="44"/>
      <c r="D23" s="180" t="s">
        <v>22</v>
      </c>
      <c r="E23" s="180"/>
      <c r="F23" s="180"/>
      <c r="G23" s="180"/>
      <c r="H23" s="24"/>
      <c r="I23" s="42"/>
    </row>
    <row r="24" spans="2:9" ht="15.75">
      <c r="B24" s="21"/>
      <c r="C24" s="44"/>
      <c r="D24" s="21"/>
      <c r="E24" s="21"/>
      <c r="F24" s="22"/>
      <c r="G24" s="23"/>
      <c r="H24" s="24"/>
      <c r="I24" s="42"/>
    </row>
    <row r="25" spans="2:9" ht="15.75">
      <c r="B25" s="21"/>
      <c r="C25" s="44"/>
      <c r="D25" s="181" t="s">
        <v>10</v>
      </c>
      <c r="E25" s="181"/>
      <c r="F25" s="181"/>
      <c r="G25" s="181"/>
      <c r="H25" s="24"/>
      <c r="I25" s="42"/>
    </row>
  </sheetData>
  <sheetProtection/>
  <mergeCells count="7">
    <mergeCell ref="D21:G21"/>
    <mergeCell ref="D23:G23"/>
    <mergeCell ref="D25:G25"/>
    <mergeCell ref="D1:G1"/>
    <mergeCell ref="B3:I3"/>
    <mergeCell ref="D12:G12"/>
    <mergeCell ref="C14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9" sqref="B19:E20"/>
    </sheetView>
  </sheetViews>
  <sheetFormatPr defaultColWidth="9.00390625" defaultRowHeight="12.75"/>
  <cols>
    <col min="3" max="3" width="13.00390625" style="0" customWidth="1"/>
    <col min="4" max="4" width="14.625" style="0" customWidth="1"/>
    <col min="5" max="5" width="23.875" style="0" customWidth="1"/>
    <col min="6" max="6" width="17.125" style="0" customWidth="1"/>
    <col min="7" max="7" width="19.25390625" style="0" customWidth="1"/>
    <col min="8" max="8" width="21.625" style="0" customWidth="1"/>
    <col min="9" max="9" width="27.875" style="0" customWidth="1"/>
  </cols>
  <sheetData>
    <row r="1" spans="2:9" ht="15.75">
      <c r="B1" s="15"/>
      <c r="C1" s="16"/>
      <c r="D1" s="180" t="s">
        <v>23</v>
      </c>
      <c r="E1" s="180"/>
      <c r="F1" s="180"/>
      <c r="G1" s="180"/>
      <c r="H1" s="17"/>
      <c r="I1" s="18"/>
    </row>
    <row r="2" spans="2:9" ht="15.75">
      <c r="B2" s="15"/>
      <c r="C2" s="16"/>
      <c r="D2" s="18"/>
      <c r="E2" s="18"/>
      <c r="F2" s="19"/>
      <c r="G2" s="20"/>
      <c r="H2" s="17"/>
      <c r="I2" s="18"/>
    </row>
    <row r="3" spans="2:9" ht="15.75">
      <c r="B3" s="180" t="s">
        <v>24</v>
      </c>
      <c r="C3" s="180"/>
      <c r="D3" s="180"/>
      <c r="E3" s="180"/>
      <c r="F3" s="180"/>
      <c r="G3" s="180"/>
      <c r="H3" s="180"/>
      <c r="I3" s="180"/>
    </row>
    <row r="4" spans="2:9" ht="15.75">
      <c r="B4" s="41"/>
      <c r="C4" s="26"/>
      <c r="D4" s="25"/>
      <c r="E4" s="25"/>
      <c r="F4" s="4"/>
      <c r="G4" s="27"/>
      <c r="H4" s="28"/>
      <c r="I4" s="25"/>
    </row>
    <row r="5" spans="2:9" ht="111.75" customHeight="1">
      <c r="B5" s="7" t="s">
        <v>13</v>
      </c>
      <c r="C5" s="7" t="s">
        <v>14</v>
      </c>
      <c r="D5" s="7" t="s">
        <v>15</v>
      </c>
      <c r="E5" s="7" t="s">
        <v>7</v>
      </c>
      <c r="F5" s="7" t="s">
        <v>16</v>
      </c>
      <c r="G5" s="7" t="s">
        <v>17</v>
      </c>
      <c r="H5" s="7" t="s">
        <v>18</v>
      </c>
      <c r="I5" s="7" t="s">
        <v>6</v>
      </c>
    </row>
    <row r="6" spans="2:9" ht="15.75">
      <c r="B6" s="36">
        <v>2</v>
      </c>
      <c r="C6" s="43">
        <v>3</v>
      </c>
      <c r="D6" s="36">
        <v>4</v>
      </c>
      <c r="E6" s="36">
        <v>5</v>
      </c>
      <c r="F6" s="33">
        <v>6</v>
      </c>
      <c r="G6" s="34">
        <v>7</v>
      </c>
      <c r="H6" s="51">
        <v>8</v>
      </c>
      <c r="I6" s="36">
        <v>9</v>
      </c>
    </row>
    <row r="7" spans="2:9" ht="59.25" customHeight="1">
      <c r="B7" s="36"/>
      <c r="C7" s="11"/>
      <c r="D7" s="10"/>
      <c r="E7" s="9"/>
      <c r="F7" s="37"/>
      <c r="G7" s="34"/>
      <c r="H7" s="35"/>
      <c r="I7" s="38"/>
    </row>
    <row r="8" spans="2:9" ht="67.5" customHeight="1">
      <c r="B8" s="36"/>
      <c r="C8" s="12"/>
      <c r="D8" s="10"/>
      <c r="E8" s="9"/>
      <c r="F8" s="37"/>
      <c r="G8" s="34"/>
      <c r="H8" s="35"/>
      <c r="I8" s="38"/>
    </row>
    <row r="9" spans="2:9" ht="47.25" customHeight="1">
      <c r="B9" s="36"/>
      <c r="C9" s="12"/>
      <c r="D9" s="13"/>
      <c r="E9" s="9"/>
      <c r="F9" s="37"/>
      <c r="G9" s="34"/>
      <c r="H9" s="35"/>
      <c r="I9" s="38"/>
    </row>
    <row r="10" spans="2:9" ht="63.75" customHeight="1">
      <c r="B10" s="36"/>
      <c r="C10" s="11"/>
      <c r="D10" s="10"/>
      <c r="E10" s="9"/>
      <c r="F10" s="37"/>
      <c r="G10" s="34"/>
      <c r="H10" s="35"/>
      <c r="I10" s="38"/>
    </row>
    <row r="11" spans="2:9" ht="49.5" customHeight="1">
      <c r="B11" s="36"/>
      <c r="C11" s="11"/>
      <c r="D11" s="10"/>
      <c r="E11" s="40"/>
      <c r="F11" s="37"/>
      <c r="G11" s="34"/>
      <c r="H11" s="35"/>
      <c r="I11" s="38"/>
    </row>
    <row r="12" spans="2:9" ht="15.75">
      <c r="B12" s="36"/>
      <c r="C12" s="12"/>
      <c r="D12" s="10"/>
      <c r="E12" s="40"/>
      <c r="F12" s="37"/>
      <c r="G12" s="34"/>
      <c r="H12" s="35"/>
      <c r="I12" s="38"/>
    </row>
    <row r="13" spans="2:5" ht="15.75">
      <c r="B13" s="55"/>
      <c r="C13" s="12"/>
      <c r="D13" s="10"/>
      <c r="E13" s="9"/>
    </row>
    <row r="14" spans="1:9" ht="15">
      <c r="A14" s="57"/>
      <c r="B14" s="59"/>
      <c r="C14" s="56"/>
      <c r="D14" s="10"/>
      <c r="E14" s="58"/>
      <c r="F14" s="57"/>
      <c r="G14" s="57"/>
      <c r="H14" s="57"/>
      <c r="I14" s="57"/>
    </row>
    <row r="15" spans="2:9" ht="15.75">
      <c r="B15" s="39"/>
      <c r="C15" s="50"/>
      <c r="D15" s="38"/>
      <c r="E15" s="38"/>
      <c r="F15" s="37"/>
      <c r="G15" s="34"/>
      <c r="H15" s="35"/>
      <c r="I15" s="38"/>
    </row>
    <row r="16" spans="2:9" ht="15.75">
      <c r="B16" s="41"/>
      <c r="C16" s="26"/>
      <c r="D16" s="25"/>
      <c r="E16" s="25"/>
      <c r="F16" s="4"/>
      <c r="G16" s="27"/>
      <c r="H16" s="28"/>
      <c r="I16" s="25"/>
    </row>
    <row r="17" spans="2:9" ht="15.75">
      <c r="B17" s="180" t="s">
        <v>25</v>
      </c>
      <c r="C17" s="180"/>
      <c r="D17" s="180"/>
      <c r="E17" s="180"/>
      <c r="F17" s="180"/>
      <c r="G17" s="180"/>
      <c r="H17" s="180"/>
      <c r="I17" s="180"/>
    </row>
    <row r="18" spans="2:9" ht="15.75">
      <c r="B18" s="41"/>
      <c r="C18" s="26"/>
      <c r="D18" s="25"/>
      <c r="E18" s="25"/>
      <c r="F18" s="4"/>
      <c r="G18" s="27"/>
      <c r="H18" s="28"/>
      <c r="I18" s="25"/>
    </row>
    <row r="19" spans="2:9" ht="38.25" customHeight="1">
      <c r="B19" s="36"/>
      <c r="C19" s="12"/>
      <c r="D19" s="10"/>
      <c r="E19" s="40"/>
      <c r="F19" s="37"/>
      <c r="G19" s="45"/>
      <c r="H19" s="46"/>
      <c r="I19" s="47"/>
    </row>
    <row r="20" spans="2:9" ht="15.75">
      <c r="B20" s="48"/>
      <c r="C20" s="50"/>
      <c r="D20" s="47"/>
      <c r="E20" s="47"/>
      <c r="F20" s="37"/>
      <c r="G20" s="45"/>
      <c r="H20" s="46"/>
      <c r="I20" s="47"/>
    </row>
    <row r="21" spans="2:9" ht="12.75">
      <c r="B21" s="1"/>
      <c r="C21" s="2"/>
      <c r="D21" s="3"/>
      <c r="E21" s="3"/>
      <c r="F21" s="4"/>
      <c r="G21" s="5"/>
      <c r="H21" s="6"/>
      <c r="I21" s="3"/>
    </row>
    <row r="22" spans="2:9" ht="15.75">
      <c r="B22" s="180" t="s">
        <v>26</v>
      </c>
      <c r="C22" s="180"/>
      <c r="D22" s="180"/>
      <c r="E22" s="180"/>
      <c r="F22" s="180"/>
      <c r="G22" s="180"/>
      <c r="H22" s="180"/>
      <c r="I22" s="180"/>
    </row>
    <row r="23" spans="2:9" ht="12.75">
      <c r="B23" s="1"/>
      <c r="C23" s="2"/>
      <c r="D23" s="3"/>
      <c r="E23" s="3"/>
      <c r="F23" s="4"/>
      <c r="G23" s="5"/>
      <c r="H23" s="6"/>
      <c r="I23" s="3"/>
    </row>
    <row r="24" spans="2:9" ht="15.75">
      <c r="B24" s="1"/>
      <c r="C24" s="2"/>
      <c r="D24" s="181" t="s">
        <v>10</v>
      </c>
      <c r="E24" s="181"/>
      <c r="F24" s="181"/>
      <c r="G24" s="181"/>
      <c r="H24" s="52"/>
      <c r="I24" s="3"/>
    </row>
    <row r="25" spans="2:9" ht="12.75">
      <c r="B25" s="183" t="s">
        <v>27</v>
      </c>
      <c r="C25" s="183"/>
      <c r="D25" s="183"/>
      <c r="E25" s="183"/>
      <c r="F25" s="183"/>
      <c r="G25" s="183"/>
      <c r="H25" s="183"/>
      <c r="I25" s="183"/>
    </row>
    <row r="26" spans="2:9" ht="12.75">
      <c r="B26" s="1"/>
      <c r="C26" s="2"/>
      <c r="D26" s="3"/>
      <c r="E26" s="3"/>
      <c r="F26" s="3"/>
      <c r="G26" s="5"/>
      <c r="H26" s="6"/>
      <c r="I26" s="3"/>
    </row>
    <row r="27" spans="2:9" ht="15.75">
      <c r="B27" s="1"/>
      <c r="C27" s="2"/>
      <c r="D27" s="181" t="s">
        <v>28</v>
      </c>
      <c r="E27" s="181"/>
      <c r="F27" s="181"/>
      <c r="G27" s="181"/>
      <c r="H27" s="6"/>
      <c r="I27" s="3"/>
    </row>
  </sheetData>
  <sheetProtection/>
  <mergeCells count="7">
    <mergeCell ref="D24:G24"/>
    <mergeCell ref="B25:I25"/>
    <mergeCell ref="D27:G27"/>
    <mergeCell ref="D1:G1"/>
    <mergeCell ref="B3:I3"/>
    <mergeCell ref="B17:I17"/>
    <mergeCell ref="B22:I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OKSANA</cp:lastModifiedBy>
  <cp:lastPrinted>2020-07-23T08:49:28Z</cp:lastPrinted>
  <dcterms:created xsi:type="dcterms:W3CDTF">2013-10-01T09:14:21Z</dcterms:created>
  <dcterms:modified xsi:type="dcterms:W3CDTF">2020-07-23T08:52:54Z</dcterms:modified>
  <cp:category/>
  <cp:version/>
  <cp:contentType/>
  <cp:contentStatus/>
</cp:coreProperties>
</file>